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mad Auwal\Desktop\New folder\TESS-update\Education Expenditure\"/>
    </mc:Choice>
  </mc:AlternateContent>
  <xr:revisionPtr revIDLastSave="0" documentId="13_ncr:1_{8E937AAB-42AF-4BBA-BFFD-471D7BBD085C}" xr6:coauthVersionLast="47" xr6:coauthVersionMax="47" xr10:uidLastSave="{00000000-0000-0000-0000-000000000000}"/>
  <bookViews>
    <workbookView xWindow="-110" yWindow="-110" windowWidth="19420" windowHeight="10300" firstSheet="7" activeTab="9" xr2:uid="{9CA38279-B362-4805-BD09-6D23C5F7C049}"/>
  </bookViews>
  <sheets>
    <sheet name="Matching Grant Utiliztn Summary" sheetId="5" r:id="rId1"/>
    <sheet name="Matching Grant by Sector -2023" sheetId="7" r:id="rId2"/>
    <sheet name="EXPENDITURE BY OUTPUT- 2023" sheetId="4" r:id="rId3"/>
    <sheet name="Agric - 2%" sheetId="8" r:id="rId4"/>
    <sheet name="Sport Development - 1% " sheetId="9" r:id="rId5"/>
    <sheet name="QUALITY ASSURANCE - 2%" sheetId="11" r:id="rId6"/>
    <sheet name="Supervision &amp; Proj Monitrn - 2%" sheetId="12" r:id="rId7"/>
    <sheet name="Appendix - Sport - Schs List" sheetId="10" r:id="rId8"/>
    <sheet name="LGEA SALARY 2023" sheetId="15" r:id="rId9"/>
    <sheet name="LGEA - OVERHEAD 2023" sheetId="14" r:id="rId10"/>
  </sheets>
  <definedNames>
    <definedName name="_xlnm.Print_Area" localSheetId="2">'EXPENDITURE BY OUTPUT- 2023'!$A$5:$M$329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4" l="1"/>
  <c r="AA41" i="15"/>
  <c r="AA8" i="15"/>
  <c r="AA9" i="15"/>
  <c r="AA10" i="15"/>
  <c r="AA11" i="15"/>
  <c r="AA12" i="15"/>
  <c r="AA13" i="15"/>
  <c r="AA14" i="15"/>
  <c r="AA15" i="15"/>
  <c r="AA16" i="15"/>
  <c r="AA17" i="15"/>
  <c r="AA18" i="15"/>
  <c r="AA19" i="15"/>
  <c r="AA20" i="15"/>
  <c r="AA21" i="15"/>
  <c r="AA22" i="15"/>
  <c r="AA23" i="15"/>
  <c r="AA24" i="15"/>
  <c r="AA25" i="15"/>
  <c r="AA26" i="15"/>
  <c r="AA27" i="15"/>
  <c r="AA28" i="15"/>
  <c r="AA29" i="15"/>
  <c r="AA30" i="15"/>
  <c r="AA31" i="15"/>
  <c r="AA32" i="15"/>
  <c r="AA33" i="15"/>
  <c r="AA34" i="15"/>
  <c r="AA35" i="15"/>
  <c r="AA36" i="15"/>
  <c r="AA37" i="15"/>
  <c r="AA38" i="15"/>
  <c r="AA39" i="15"/>
  <c r="AA40" i="15"/>
  <c r="AA7" i="15"/>
  <c r="U41" i="15"/>
  <c r="R41" i="15"/>
  <c r="Q41" i="15"/>
  <c r="L41" i="15"/>
  <c r="K41" i="15"/>
  <c r="F41" i="15"/>
  <c r="D41" i="15"/>
  <c r="R40" i="15"/>
  <c r="Q40" i="15"/>
  <c r="L40" i="15"/>
  <c r="K40" i="15"/>
  <c r="F40" i="15"/>
  <c r="C40" i="15"/>
  <c r="R39" i="15"/>
  <c r="Q39" i="15"/>
  <c r="L39" i="15"/>
  <c r="K39" i="15"/>
  <c r="F39" i="15"/>
  <c r="C39" i="15"/>
  <c r="R38" i="15"/>
  <c r="Q38" i="15"/>
  <c r="L38" i="15"/>
  <c r="K38" i="15"/>
  <c r="F38" i="15"/>
  <c r="C38" i="15"/>
  <c r="R37" i="15"/>
  <c r="Q37" i="15"/>
  <c r="L37" i="15"/>
  <c r="K37" i="15"/>
  <c r="F37" i="15"/>
  <c r="C37" i="15"/>
  <c r="R36" i="15"/>
  <c r="Q36" i="15"/>
  <c r="L36" i="15"/>
  <c r="K36" i="15"/>
  <c r="F36" i="15"/>
  <c r="C36" i="15"/>
  <c r="R35" i="15"/>
  <c r="Q35" i="15"/>
  <c r="L35" i="15"/>
  <c r="K35" i="15"/>
  <c r="F35" i="15"/>
  <c r="C35" i="15"/>
  <c r="R34" i="15"/>
  <c r="Q34" i="15"/>
  <c r="L34" i="15"/>
  <c r="K34" i="15"/>
  <c r="F34" i="15"/>
  <c r="C34" i="15"/>
  <c r="R33" i="15"/>
  <c r="Q33" i="15"/>
  <c r="L33" i="15"/>
  <c r="K33" i="15"/>
  <c r="F33" i="15"/>
  <c r="C33" i="15"/>
  <c r="R32" i="15"/>
  <c r="Q32" i="15"/>
  <c r="L32" i="15"/>
  <c r="K32" i="15"/>
  <c r="F32" i="15"/>
  <c r="C32" i="15"/>
  <c r="R31" i="15"/>
  <c r="Q31" i="15"/>
  <c r="L31" i="15"/>
  <c r="K31" i="15"/>
  <c r="F31" i="15"/>
  <c r="C31" i="15"/>
  <c r="R30" i="15"/>
  <c r="Q30" i="15"/>
  <c r="L30" i="15"/>
  <c r="K30" i="15"/>
  <c r="F30" i="15"/>
  <c r="C30" i="15"/>
  <c r="R29" i="15"/>
  <c r="Q29" i="15"/>
  <c r="L29" i="15"/>
  <c r="K29" i="15"/>
  <c r="F29" i="15"/>
  <c r="C29" i="15"/>
  <c r="R28" i="15"/>
  <c r="Q28" i="15"/>
  <c r="L28" i="15"/>
  <c r="K28" i="15"/>
  <c r="F28" i="15"/>
  <c r="C28" i="15"/>
  <c r="R27" i="15"/>
  <c r="Q27" i="15"/>
  <c r="L27" i="15"/>
  <c r="K27" i="15"/>
  <c r="F27" i="15"/>
  <c r="C27" i="15"/>
  <c r="R26" i="15"/>
  <c r="Q26" i="15"/>
  <c r="L26" i="15"/>
  <c r="K26" i="15"/>
  <c r="F26" i="15"/>
  <c r="C26" i="15"/>
  <c r="R25" i="15"/>
  <c r="Q25" i="15"/>
  <c r="L25" i="15"/>
  <c r="K25" i="15"/>
  <c r="F25" i="15"/>
  <c r="C25" i="15"/>
  <c r="R24" i="15"/>
  <c r="Q24" i="15"/>
  <c r="L24" i="15"/>
  <c r="K24" i="15"/>
  <c r="F24" i="15"/>
  <c r="C24" i="15"/>
  <c r="R23" i="15"/>
  <c r="Q23" i="15"/>
  <c r="L23" i="15"/>
  <c r="K23" i="15"/>
  <c r="F23" i="15"/>
  <c r="C23" i="15"/>
  <c r="R22" i="15"/>
  <c r="Q22" i="15"/>
  <c r="L22" i="15"/>
  <c r="K22" i="15"/>
  <c r="F22" i="15"/>
  <c r="C22" i="15"/>
  <c r="R21" i="15"/>
  <c r="Q21" i="15"/>
  <c r="L21" i="15"/>
  <c r="K21" i="15"/>
  <c r="F21" i="15"/>
  <c r="C21" i="15"/>
  <c r="R20" i="15"/>
  <c r="Q20" i="15"/>
  <c r="L20" i="15"/>
  <c r="K20" i="15"/>
  <c r="F20" i="15"/>
  <c r="C20" i="15"/>
  <c r="R19" i="15"/>
  <c r="Q19" i="15"/>
  <c r="L19" i="15"/>
  <c r="K19" i="15"/>
  <c r="F19" i="15"/>
  <c r="C19" i="15"/>
  <c r="R18" i="15"/>
  <c r="Q18" i="15"/>
  <c r="L18" i="15"/>
  <c r="K18" i="15"/>
  <c r="F18" i="15"/>
  <c r="C18" i="15"/>
  <c r="R17" i="15"/>
  <c r="Q17" i="15"/>
  <c r="L17" i="15"/>
  <c r="K17" i="15"/>
  <c r="F17" i="15"/>
  <c r="C17" i="15"/>
  <c r="R16" i="15"/>
  <c r="Q16" i="15"/>
  <c r="L16" i="15"/>
  <c r="K16" i="15"/>
  <c r="F16" i="15"/>
  <c r="C16" i="15"/>
  <c r="R15" i="15"/>
  <c r="Q15" i="15"/>
  <c r="L15" i="15"/>
  <c r="K15" i="15"/>
  <c r="F15" i="15"/>
  <c r="C15" i="15"/>
  <c r="R14" i="15"/>
  <c r="Q14" i="15"/>
  <c r="L14" i="15"/>
  <c r="K14" i="15"/>
  <c r="F14" i="15"/>
  <c r="C14" i="15"/>
  <c r="R13" i="15"/>
  <c r="Q13" i="15"/>
  <c r="L13" i="15"/>
  <c r="K13" i="15"/>
  <c r="F13" i="15"/>
  <c r="C13" i="15"/>
  <c r="R12" i="15"/>
  <c r="Q12" i="15"/>
  <c r="L12" i="15"/>
  <c r="K12" i="15"/>
  <c r="F12" i="15"/>
  <c r="C12" i="15"/>
  <c r="R11" i="15"/>
  <c r="Q11" i="15"/>
  <c r="L11" i="15"/>
  <c r="K11" i="15"/>
  <c r="F11" i="15"/>
  <c r="C11" i="15"/>
  <c r="R10" i="15"/>
  <c r="Q10" i="15"/>
  <c r="L10" i="15"/>
  <c r="K10" i="15"/>
  <c r="F10" i="15"/>
  <c r="C10" i="15"/>
  <c r="R9" i="15"/>
  <c r="Q9" i="15"/>
  <c r="L9" i="15"/>
  <c r="K9" i="15"/>
  <c r="F9" i="15"/>
  <c r="C9" i="15"/>
  <c r="R8" i="15"/>
  <c r="Q8" i="15"/>
  <c r="L8" i="15"/>
  <c r="K8" i="15"/>
  <c r="F8" i="15"/>
  <c r="C8" i="15"/>
  <c r="R7" i="15"/>
  <c r="Q7" i="15"/>
  <c r="L7" i="15"/>
  <c r="K7" i="15"/>
  <c r="F7" i="15"/>
  <c r="C7" i="15"/>
  <c r="C40" i="14"/>
  <c r="D39" i="14"/>
  <c r="D38" i="14"/>
  <c r="D37" i="14"/>
  <c r="D36" i="14"/>
  <c r="D35" i="14"/>
  <c r="D34" i="14"/>
  <c r="D33" i="14"/>
  <c r="D32" i="14"/>
  <c r="D31" i="14"/>
  <c r="D30" i="14"/>
  <c r="D29" i="14"/>
  <c r="D28" i="14"/>
  <c r="D27" i="14"/>
  <c r="D26" i="14"/>
  <c r="D25" i="14"/>
  <c r="D24" i="14"/>
  <c r="D23" i="14"/>
  <c r="D22" i="14"/>
  <c r="D21" i="14"/>
  <c r="D20" i="14"/>
  <c r="D19" i="14"/>
  <c r="D18" i="14"/>
  <c r="D17" i="14"/>
  <c r="D16" i="14"/>
  <c r="D15" i="14"/>
  <c r="D14" i="14"/>
  <c r="D13" i="14"/>
  <c r="D12" i="14"/>
  <c r="D11" i="14"/>
  <c r="D10" i="14"/>
  <c r="D9" i="14"/>
  <c r="D8" i="14"/>
  <c r="D7" i="14"/>
  <c r="D6" i="14"/>
  <c r="C41" i="15" l="1"/>
  <c r="N11" i="5"/>
  <c r="N10" i="5"/>
  <c r="E42" i="7" l="1"/>
  <c r="D42" i="7"/>
  <c r="L26" i="5"/>
  <c r="D25" i="12"/>
  <c r="D40" i="12"/>
  <c r="D31" i="12"/>
  <c r="D30" i="12"/>
  <c r="D29" i="12"/>
  <c r="D28" i="12"/>
  <c r="D27" i="12"/>
  <c r="D24" i="12"/>
  <c r="D23" i="12"/>
  <c r="D12" i="12"/>
  <c r="J10" i="11"/>
  <c r="K10" i="11"/>
  <c r="J11" i="11"/>
  <c r="J8" i="11"/>
  <c r="J9" i="11"/>
  <c r="J7" i="11"/>
  <c r="J12" i="11"/>
  <c r="J13" i="11"/>
  <c r="J14" i="11"/>
  <c r="J15" i="11"/>
  <c r="K53" i="10"/>
  <c r="J53" i="10"/>
  <c r="I53" i="10"/>
  <c r="H53" i="10"/>
  <c r="G53" i="10"/>
  <c r="F113" i="9"/>
  <c r="F114" i="9"/>
  <c r="F110" i="9"/>
  <c r="F104" i="9"/>
  <c r="F105" i="9"/>
  <c r="F106" i="9"/>
  <c r="F107" i="9"/>
  <c r="F108" i="9"/>
  <c r="F109" i="9"/>
  <c r="F91" i="9"/>
  <c r="F92" i="9"/>
  <c r="F93" i="9"/>
  <c r="F94" i="9"/>
  <c r="F95" i="9"/>
  <c r="F96" i="9"/>
  <c r="F97" i="9"/>
  <c r="F98" i="9"/>
  <c r="F99" i="9"/>
  <c r="F100" i="9"/>
  <c r="F80" i="9"/>
  <c r="F83" i="9"/>
  <c r="F84" i="9"/>
  <c r="F85" i="9"/>
  <c r="F86" i="9"/>
  <c r="F87" i="9"/>
  <c r="F88" i="9"/>
  <c r="F89" i="9"/>
  <c r="F90" i="9"/>
  <c r="F79" i="9"/>
  <c r="F72" i="9"/>
  <c r="F73" i="9"/>
  <c r="F56" i="9"/>
  <c r="F57" i="9"/>
  <c r="F125" i="9"/>
  <c r="F124" i="9"/>
  <c r="F123" i="9"/>
  <c r="F122" i="9"/>
  <c r="F103" i="9"/>
  <c r="F54" i="9"/>
  <c r="F53" i="9"/>
  <c r="F52" i="9"/>
  <c r="F51" i="9"/>
  <c r="F47" i="9"/>
  <c r="F46" i="9"/>
  <c r="F45" i="9"/>
  <c r="F44" i="9"/>
  <c r="F43" i="9"/>
  <c r="F42" i="9"/>
  <c r="F39" i="9"/>
  <c r="F38" i="9"/>
  <c r="F37" i="9"/>
  <c r="F36" i="9"/>
  <c r="F35" i="9"/>
  <c r="F34" i="9"/>
  <c r="F31" i="9"/>
  <c r="F30" i="9"/>
  <c r="F29" i="9"/>
  <c r="F28" i="9"/>
  <c r="F27" i="9"/>
  <c r="F26" i="9"/>
  <c r="F25" i="9"/>
  <c r="F21" i="9"/>
  <c r="F20" i="9"/>
  <c r="F19" i="9"/>
  <c r="F18" i="9"/>
  <c r="E11" i="9"/>
  <c r="C7" i="9"/>
  <c r="F98" i="8"/>
  <c r="F97" i="8"/>
  <c r="F96" i="8"/>
  <c r="F95" i="8"/>
  <c r="F94" i="8"/>
  <c r="F93" i="8"/>
  <c r="F92" i="8"/>
  <c r="F91" i="8"/>
  <c r="F90" i="8"/>
  <c r="F89" i="8"/>
  <c r="F88" i="8"/>
  <c r="E44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46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17" i="8"/>
  <c r="E15" i="8"/>
  <c r="F115" i="8"/>
  <c r="F114" i="8"/>
  <c r="F113" i="8"/>
  <c r="F106" i="8"/>
  <c r="F105" i="8"/>
  <c r="F107" i="8"/>
  <c r="E10" i="8"/>
  <c r="D13" i="7"/>
  <c r="E47" i="7"/>
  <c r="D47" i="7"/>
  <c r="E29" i="7"/>
  <c r="D29" i="7"/>
  <c r="N139" i="4"/>
  <c r="F25" i="5"/>
  <c r="N128" i="4"/>
  <c r="N74" i="4"/>
  <c r="N40" i="4"/>
  <c r="E25" i="5"/>
  <c r="L25" i="5"/>
  <c r="L17" i="5"/>
  <c r="L16" i="5"/>
  <c r="G25" i="5"/>
  <c r="L11" i="5"/>
  <c r="M9" i="5"/>
  <c r="M10" i="5"/>
  <c r="J16" i="5"/>
  <c r="L15" i="5"/>
  <c r="H17" i="5"/>
  <c r="J17" i="5"/>
  <c r="J15" i="5"/>
  <c r="H15" i="5"/>
  <c r="J18" i="5"/>
  <c r="I16" i="5"/>
  <c r="H16" i="5"/>
  <c r="I17" i="5"/>
  <c r="I15" i="5"/>
  <c r="L18" i="5"/>
  <c r="I18" i="5"/>
  <c r="L14" i="5"/>
  <c r="H14" i="5"/>
  <c r="L19" i="5"/>
  <c r="J14" i="5"/>
  <c r="I14" i="5"/>
  <c r="H18" i="5"/>
  <c r="M18" i="5"/>
  <c r="M14" i="5"/>
  <c r="M17" i="5"/>
  <c r="M16" i="5"/>
  <c r="M22" i="5"/>
  <c r="M24" i="5"/>
  <c r="M23" i="5"/>
  <c r="M21" i="5"/>
  <c r="M15" i="5"/>
  <c r="D5" i="8"/>
  <c r="D9" i="8"/>
  <c r="D8" i="8"/>
  <c r="D7" i="8"/>
  <c r="D6" i="8"/>
  <c r="F99" i="8"/>
  <c r="F44" i="8"/>
  <c r="F116" i="8"/>
  <c r="F15" i="8"/>
  <c r="F65" i="8"/>
  <c r="F74" i="8"/>
  <c r="F75" i="8"/>
  <c r="F76" i="8"/>
  <c r="F77" i="8"/>
  <c r="F78" i="8"/>
  <c r="F71" i="8"/>
  <c r="F79" i="8"/>
  <c r="F72" i="8"/>
  <c r="F80" i="8"/>
  <c r="F73" i="8"/>
  <c r="F81" i="8"/>
  <c r="F82" i="8"/>
  <c r="E13" i="7"/>
  <c r="D41" i="12"/>
  <c r="K11" i="11"/>
  <c r="K7" i="11"/>
  <c r="F115" i="9"/>
  <c r="F111" i="9"/>
  <c r="F81" i="9"/>
  <c r="F101" i="9"/>
  <c r="F22" i="9"/>
  <c r="F55" i="9"/>
  <c r="F126" i="9"/>
  <c r="I10" i="9"/>
  <c r="C8" i="9"/>
  <c r="F40" i="9"/>
  <c r="F48" i="9"/>
  <c r="F32" i="9"/>
  <c r="C9" i="9"/>
  <c r="C10" i="9"/>
  <c r="K16" i="11"/>
  <c r="F116" i="9"/>
  <c r="F58" i="9"/>
  <c r="I9" i="9"/>
  <c r="I7" i="9"/>
  <c r="E48" i="7"/>
  <c r="D48" i="7"/>
</calcChain>
</file>

<file path=xl/sharedStrings.xml><?xml version="1.0" encoding="utf-8"?>
<sst xmlns="http://schemas.openxmlformats.org/spreadsheetml/2006/main" count="2429" uniqueCount="1351">
  <si>
    <t>S/N</t>
  </si>
  <si>
    <t xml:space="preserve">GPS </t>
  </si>
  <si>
    <t>ACTIVITY</t>
  </si>
  <si>
    <t>OBJECTIVE</t>
  </si>
  <si>
    <t>LOCATION</t>
  </si>
  <si>
    <t>240 Pupils provided with Toilets facilities, hygiene sanitatary condidtion improved.</t>
  </si>
  <si>
    <t>GRAND TOTAL</t>
  </si>
  <si>
    <t xml:space="preserve">Source of portable dranking water provided for hygene and improvement of standard learning enronment </t>
  </si>
  <si>
    <t>ECCDE</t>
  </si>
  <si>
    <t xml:space="preserve">CODING </t>
  </si>
  <si>
    <t>NAME OF SCHOOL</t>
  </si>
  <si>
    <t>LGEA</t>
  </si>
  <si>
    <t>Lat</t>
  </si>
  <si>
    <t>Long</t>
  </si>
  <si>
    <t xml:space="preserve">Kafur </t>
  </si>
  <si>
    <t>Makera Pre-P.S</t>
  </si>
  <si>
    <t>Mani</t>
  </si>
  <si>
    <t xml:space="preserve">Charanchi </t>
  </si>
  <si>
    <t xml:space="preserve">Mashi </t>
  </si>
  <si>
    <t>Karachi Pre-P.S</t>
  </si>
  <si>
    <t xml:space="preserve">Musawa </t>
  </si>
  <si>
    <t>Unguwar Shanu P.S</t>
  </si>
  <si>
    <t xml:space="preserve">Funtua </t>
  </si>
  <si>
    <t>Jargaba P.S</t>
  </si>
  <si>
    <t xml:space="preserve">Batsari </t>
  </si>
  <si>
    <t xml:space="preserve">at Kofar Sauri </t>
  </si>
  <si>
    <t xml:space="preserve">Katsina </t>
  </si>
  <si>
    <t>Danyari P.S</t>
  </si>
  <si>
    <t xml:space="preserve">Malumfashi </t>
  </si>
  <si>
    <t>Kawarin Galadima P.S</t>
  </si>
  <si>
    <t xml:space="preserve">Kankia </t>
  </si>
  <si>
    <t>Kwado P.S</t>
  </si>
  <si>
    <t>Makwalla P.S</t>
  </si>
  <si>
    <t xml:space="preserve">Batagarawa </t>
  </si>
  <si>
    <t>Gafia P.S</t>
  </si>
  <si>
    <t xml:space="preserve">Kaita </t>
  </si>
  <si>
    <t>Yalwa P.S</t>
  </si>
  <si>
    <t xml:space="preserve">Dutsin-ma </t>
  </si>
  <si>
    <t>Tuwaru P.S</t>
  </si>
  <si>
    <t xml:space="preserve">Bindawa </t>
  </si>
  <si>
    <t>Eka P.S</t>
  </si>
  <si>
    <t>Dutsi</t>
  </si>
  <si>
    <t>Magamar Ajiwa P.S</t>
  </si>
  <si>
    <t xml:space="preserve">Rimi </t>
  </si>
  <si>
    <t>Gwarandamawa P.S</t>
  </si>
  <si>
    <t xml:space="preserve">Baure </t>
  </si>
  <si>
    <t xml:space="preserve">Kurfi </t>
  </si>
  <si>
    <t xml:space="preserve">Matazu </t>
  </si>
  <si>
    <t xml:space="preserve">Faskari </t>
  </si>
  <si>
    <t xml:space="preserve">Sabuwa </t>
  </si>
  <si>
    <t>Kamarawa P.S</t>
  </si>
  <si>
    <t>Mashi</t>
  </si>
  <si>
    <t xml:space="preserve">Sandamu </t>
  </si>
  <si>
    <t xml:space="preserve">Mani </t>
  </si>
  <si>
    <t xml:space="preserve">Dandume </t>
  </si>
  <si>
    <t>Marrabar Kankara P.S</t>
  </si>
  <si>
    <t xml:space="preserve">M/fashi </t>
  </si>
  <si>
    <t>Kofar Sauri P.S</t>
  </si>
  <si>
    <t xml:space="preserve">PJSS Doddoji </t>
  </si>
  <si>
    <t xml:space="preserve">Ingawa </t>
  </si>
  <si>
    <t xml:space="preserve">PJSS Nasarawa </t>
  </si>
  <si>
    <t>PJSS Baryawa</t>
  </si>
  <si>
    <t>PJSS Dari</t>
  </si>
  <si>
    <t xml:space="preserve">JSS Lemu </t>
  </si>
  <si>
    <t>PJSS Dorawa goma</t>
  </si>
  <si>
    <t>PJSS Usman Sambo Idris</t>
  </si>
  <si>
    <t xml:space="preserve">PJSS Alhilal Community Makera  </t>
  </si>
  <si>
    <t xml:space="preserve">PJSS Sambo Idris Sambo </t>
  </si>
  <si>
    <t>PJSS Birnin Mamman</t>
  </si>
  <si>
    <t xml:space="preserve">Danja </t>
  </si>
  <si>
    <t xml:space="preserve">PJSS Abdurrahaman </t>
  </si>
  <si>
    <t>Daura</t>
  </si>
  <si>
    <t xml:space="preserve">PJSS Duguneji </t>
  </si>
  <si>
    <t>Bakori</t>
  </si>
  <si>
    <t>PJSS Awala</t>
  </si>
  <si>
    <t>Karkarku P.S</t>
  </si>
  <si>
    <t>Sandamu</t>
  </si>
  <si>
    <t xml:space="preserve">Jibia </t>
  </si>
  <si>
    <t>PJSS Daurawa</t>
  </si>
  <si>
    <t>Batsari</t>
  </si>
  <si>
    <t>Charanchi</t>
  </si>
  <si>
    <t xml:space="preserve">PJSS Dankindi </t>
  </si>
  <si>
    <t xml:space="preserve">Mai'adua </t>
  </si>
  <si>
    <t>Zango</t>
  </si>
  <si>
    <t>PJSS Kawarin Yashe</t>
  </si>
  <si>
    <t xml:space="preserve">Kusada </t>
  </si>
  <si>
    <t xml:space="preserve">PJSS Sabon Layi </t>
  </si>
  <si>
    <t>PJSS Lambar Rimi</t>
  </si>
  <si>
    <t>Rimi</t>
  </si>
  <si>
    <t>PJSS Gafia</t>
  </si>
  <si>
    <t xml:space="preserve">Daura </t>
  </si>
  <si>
    <t xml:space="preserve">PJSS Bundu </t>
  </si>
  <si>
    <t xml:space="preserve">PJSS Tudun Malamai </t>
  </si>
  <si>
    <t>Kayauki P.S</t>
  </si>
  <si>
    <t>Magaje P.S</t>
  </si>
  <si>
    <t>Garu P.S</t>
  </si>
  <si>
    <t>Hakau P.S</t>
  </si>
  <si>
    <t>Kurfi</t>
  </si>
  <si>
    <t>Mara 'A' P.S</t>
  </si>
  <si>
    <t xml:space="preserve">Danmusa </t>
  </si>
  <si>
    <t>Duma P.S</t>
  </si>
  <si>
    <t>Yarima A/Kadir P.S</t>
  </si>
  <si>
    <t xml:space="preserve">Safana </t>
  </si>
  <si>
    <t>Kaikai P.S</t>
  </si>
  <si>
    <t>Bindawa</t>
  </si>
  <si>
    <t>Yar -yandi P.S</t>
  </si>
  <si>
    <t>Kundu Waje P.S</t>
  </si>
  <si>
    <t>Babban Mutum I P.S</t>
  </si>
  <si>
    <t>Suleiman P.S</t>
  </si>
  <si>
    <t>Adamu P.S</t>
  </si>
  <si>
    <t xml:space="preserve">Zango </t>
  </si>
  <si>
    <t>Godai P.S</t>
  </si>
  <si>
    <t>Dadin-Kowa P.S</t>
  </si>
  <si>
    <t xml:space="preserve">Dutsi </t>
  </si>
  <si>
    <t>Kanon Haki P.S</t>
  </si>
  <si>
    <t>Malumfashi</t>
  </si>
  <si>
    <t>Kwakina P.S</t>
  </si>
  <si>
    <t>Ilalla P.S</t>
  </si>
  <si>
    <t>Ung. Sani 'A' P.S</t>
  </si>
  <si>
    <t>Hamshim Girls P.S</t>
  </si>
  <si>
    <t xml:space="preserve">Kankara </t>
  </si>
  <si>
    <t>Sabon-Layin Suran P.S</t>
  </si>
  <si>
    <t>Ung. Jajaye (Dabai) P.S</t>
  </si>
  <si>
    <t>Karawo P.S</t>
  </si>
  <si>
    <t>Karau P.S</t>
  </si>
  <si>
    <t xml:space="preserve">At Kofar Sauri </t>
  </si>
  <si>
    <t>Girls P.S</t>
  </si>
  <si>
    <t>Matazu</t>
  </si>
  <si>
    <t>Dunun Gabas P.S</t>
  </si>
  <si>
    <t>Dambo Abubakar P.S</t>
  </si>
  <si>
    <t xml:space="preserve">Bakori </t>
  </si>
  <si>
    <t xml:space="preserve">PJSS Jana </t>
  </si>
  <si>
    <t>Batsari Annex P.S</t>
  </si>
  <si>
    <t>Farin Ruwa P.S</t>
  </si>
  <si>
    <t>Sabi P.S</t>
  </si>
  <si>
    <t>Musa Mota P.S</t>
  </si>
  <si>
    <t>Alkarya P.S</t>
  </si>
  <si>
    <t>Beguwa P.S</t>
  </si>
  <si>
    <t>Bagudu P.S</t>
  </si>
  <si>
    <t>Dutsin-ma</t>
  </si>
  <si>
    <t>Bele 'F' P.S</t>
  </si>
  <si>
    <t>Faskari</t>
  </si>
  <si>
    <t xml:space="preserve">PJSS Sabuwa Girls </t>
  </si>
  <si>
    <t>Sabuwa</t>
  </si>
  <si>
    <t xml:space="preserve">PJSS Sambo  </t>
  </si>
  <si>
    <t xml:space="preserve">PJSS Nabukka </t>
  </si>
  <si>
    <t>PJSS Tafida 'A'</t>
  </si>
  <si>
    <t xml:space="preserve">PJSS Wanzamai </t>
  </si>
  <si>
    <t xml:space="preserve">PJSS Zakin Baure </t>
  </si>
  <si>
    <t xml:space="preserve">PJSS Yakubawa </t>
  </si>
  <si>
    <t>PJSS Baure I</t>
  </si>
  <si>
    <t xml:space="preserve">PJSS Karemi  </t>
  </si>
  <si>
    <t xml:space="preserve">PJSS Zorori  </t>
  </si>
  <si>
    <t>PJSS Magami</t>
  </si>
  <si>
    <t xml:space="preserve">PJSS Kauyen Dawa </t>
  </si>
  <si>
    <t>Kankia</t>
  </si>
  <si>
    <t xml:space="preserve">PJSS Iya Aminu  </t>
  </si>
  <si>
    <t>QTY</t>
  </si>
  <si>
    <t>Magaji Ummaru Pilot P.S</t>
  </si>
  <si>
    <t>Muhammadu Bashar P.S</t>
  </si>
  <si>
    <t>Bindawa Model P.S</t>
  </si>
  <si>
    <t>Doro Model P.S</t>
  </si>
  <si>
    <t>Dutsi Pilot P.S</t>
  </si>
  <si>
    <t xml:space="preserve">PJSS Sirika </t>
  </si>
  <si>
    <t>Katsayal I P.S</t>
  </si>
  <si>
    <t>Fago 2 P.S</t>
  </si>
  <si>
    <t>Kadarabe P.S</t>
  </si>
  <si>
    <t>Baure II P.S</t>
  </si>
  <si>
    <t>Babban Mutum II P.S</t>
  </si>
  <si>
    <t>Ingawa Pilot P.S</t>
  </si>
  <si>
    <t>Tsamcini P.S</t>
  </si>
  <si>
    <t>Kututture P.S</t>
  </si>
  <si>
    <t>Sada P.S</t>
  </si>
  <si>
    <t>Hassan Usman P.S</t>
  </si>
  <si>
    <t>Kwangwalam I P.S</t>
  </si>
  <si>
    <t>Amadu P.S</t>
  </si>
  <si>
    <t>Iya Aminu P.S</t>
  </si>
  <si>
    <t>Kasanki P.S</t>
  </si>
  <si>
    <t>Kusada Model P.S</t>
  </si>
  <si>
    <t>Kusada Girls P.S</t>
  </si>
  <si>
    <t>Dr. Shema P.S</t>
  </si>
  <si>
    <t>Dr. Kabir Usman Nagoggo P.S</t>
  </si>
  <si>
    <t>G.A.A Yandaki P.S</t>
  </si>
  <si>
    <t>Maradi Amadu P.S</t>
  </si>
  <si>
    <t>Sama'ila Mamman P.S</t>
  </si>
  <si>
    <t>Kaura Abdulkadir Memorial P.S</t>
  </si>
  <si>
    <t>Majidadi Abubakar Memorial P.S</t>
  </si>
  <si>
    <t>Batagarawa Model P.S</t>
  </si>
  <si>
    <t>Mailalle P.S</t>
  </si>
  <si>
    <t>Dallaje Pilot P.S</t>
  </si>
  <si>
    <t>Bare-bari P.S</t>
  </si>
  <si>
    <t>Ali Usman P.S</t>
  </si>
  <si>
    <t>Moh'd Rabi'u P.S</t>
  </si>
  <si>
    <t>Yandaka P.S</t>
  </si>
  <si>
    <t>Yarima P.S</t>
  </si>
  <si>
    <t>Magajin Malam P.S</t>
  </si>
  <si>
    <t>Yarima Pilot P.S</t>
  </si>
  <si>
    <t>Sako P.S</t>
  </si>
  <si>
    <t>Idalawa P.S</t>
  </si>
  <si>
    <t>Batsari Model P.S</t>
  </si>
  <si>
    <t>Wagini Model P.S</t>
  </si>
  <si>
    <t>Mahuta P.S</t>
  </si>
  <si>
    <t>Dandume P.S</t>
  </si>
  <si>
    <t>Jikamshi 'B' P.S</t>
  </si>
  <si>
    <t>Usman Liman P.S</t>
  </si>
  <si>
    <t>Isma'il Model P.S</t>
  </si>
  <si>
    <t>Galadima Model P.S</t>
  </si>
  <si>
    <t>Dudi P.S</t>
  </si>
  <si>
    <t>Sallau P.S</t>
  </si>
  <si>
    <t>Danja Model P.S</t>
  </si>
  <si>
    <t xml:space="preserve">Dahiru P.S Dabai </t>
  </si>
  <si>
    <t>Mai'ruwa P.S</t>
  </si>
  <si>
    <t>Faskari Model P.S</t>
  </si>
  <si>
    <t>Sheme P.S</t>
  </si>
  <si>
    <t>Nuhu Model P.S</t>
  </si>
  <si>
    <t>Gundawa P.S</t>
  </si>
  <si>
    <t>Matazu Model P.S</t>
  </si>
  <si>
    <t>Kogari Model P.S</t>
  </si>
  <si>
    <t>Sabuwa Model P.S</t>
  </si>
  <si>
    <t>A. Sharehu P.S</t>
  </si>
  <si>
    <t>Tsiga Model P.S</t>
  </si>
  <si>
    <t>Kabomo Model P.S</t>
  </si>
  <si>
    <t>Shehu P.S</t>
  </si>
  <si>
    <t>Sha'iskawa P.S</t>
  </si>
  <si>
    <t>Doki P.S</t>
  </si>
  <si>
    <t>Pilot P.S</t>
  </si>
  <si>
    <t>Barhim Housing Estate P.S</t>
  </si>
  <si>
    <t>Kadandanni P.S</t>
  </si>
  <si>
    <t>Kanon-Haki P.S</t>
  </si>
  <si>
    <t>Construction  and Delivery of 42 units 2-seater pupil's and 2-sets Teacher's furniture</t>
  </si>
  <si>
    <t xml:space="preserve">GJSS Radda </t>
  </si>
  <si>
    <t xml:space="preserve">GJSS Hui </t>
  </si>
  <si>
    <t xml:space="preserve">GJSS Fago </t>
  </si>
  <si>
    <t xml:space="preserve">GJSS Rogogo </t>
  </si>
  <si>
    <t xml:space="preserve">GJSS Family Support </t>
  </si>
  <si>
    <t xml:space="preserve">GJSS Dutsi </t>
  </si>
  <si>
    <t xml:space="preserve">GJSS Bum-Bum </t>
  </si>
  <si>
    <t xml:space="preserve">GJSS Karofi </t>
  </si>
  <si>
    <t xml:space="preserve">GJSS Birchi </t>
  </si>
  <si>
    <t xml:space="preserve">GJSS Dankanjiba </t>
  </si>
  <si>
    <t>GJSS Mahuta D.</t>
  </si>
  <si>
    <t xml:space="preserve">GJSS Tafoki </t>
  </si>
  <si>
    <t xml:space="preserve">GJSS Damari </t>
  </si>
  <si>
    <t xml:space="preserve">GJSS Dukke </t>
  </si>
  <si>
    <t xml:space="preserve">GJSS Karkarku </t>
  </si>
  <si>
    <t xml:space="preserve">GJSS Kofa </t>
  </si>
  <si>
    <t xml:space="preserve">GJSS Magama </t>
  </si>
  <si>
    <t xml:space="preserve">GJSS Sir Emeka Offor Kambarawa </t>
  </si>
  <si>
    <t xml:space="preserve">GJSS Kankara </t>
  </si>
  <si>
    <t xml:space="preserve">GJSS Dayi </t>
  </si>
  <si>
    <t xml:space="preserve">GJSS Shibdawa </t>
  </si>
  <si>
    <t xml:space="preserve">GJSS Muduru </t>
  </si>
  <si>
    <t xml:space="preserve">GGJSS Mashi </t>
  </si>
  <si>
    <t xml:space="preserve">GJSS Gwarjo </t>
  </si>
  <si>
    <t xml:space="preserve">GJSS Dangani </t>
  </si>
  <si>
    <t xml:space="preserve">GJSS Abukur </t>
  </si>
  <si>
    <t xml:space="preserve">GJSS Gafia </t>
  </si>
  <si>
    <t>Charanchi Model P.S</t>
  </si>
  <si>
    <t>Batsari P.S</t>
  </si>
  <si>
    <t>Aya P.S</t>
  </si>
  <si>
    <t>Girls Dandume P.S</t>
  </si>
  <si>
    <t>Gamzo P.S</t>
  </si>
  <si>
    <t>Shargalle Model P.S</t>
  </si>
  <si>
    <t>Baure I P.S</t>
  </si>
  <si>
    <t>Girls Pilot P.S</t>
  </si>
  <si>
    <t>Supply and delivery of 20 sets  (1 Table 4 chairs) ECCDE and 2-set of Teacher's furniture</t>
  </si>
  <si>
    <t>Lambar Rimi P.S</t>
  </si>
  <si>
    <t>Kauran Rafa 'A' P.S</t>
  </si>
  <si>
    <t>PJSS Famfanlola</t>
  </si>
  <si>
    <t>Kankara</t>
  </si>
  <si>
    <t>Tashar Maje P.S</t>
  </si>
  <si>
    <t>Ketare Model P.S</t>
  </si>
  <si>
    <t>PJSS Mara 'Z'</t>
  </si>
  <si>
    <t xml:space="preserve">PJSS Bare-Bari </t>
  </si>
  <si>
    <t xml:space="preserve">PJSS Marabar Kuka Sheka </t>
  </si>
  <si>
    <t>JSS</t>
  </si>
  <si>
    <t>Radda Model P.S</t>
  </si>
  <si>
    <t xml:space="preserve">Abdulkudusu Rogogo P.S </t>
  </si>
  <si>
    <t>Daga P.S</t>
  </si>
  <si>
    <t>Jibia</t>
  </si>
  <si>
    <t xml:space="preserve"> Yargogo P.S</t>
  </si>
  <si>
    <t>Danmusa</t>
  </si>
  <si>
    <t xml:space="preserve">PJSS Ali Usman Model  </t>
  </si>
  <si>
    <t xml:space="preserve"> Takatsaba P.S</t>
  </si>
  <si>
    <t>Guzu P.S</t>
  </si>
  <si>
    <t>Kurmiyal P.S</t>
  </si>
  <si>
    <t>Kongolam P.S</t>
  </si>
  <si>
    <t>Girls  P.S</t>
  </si>
  <si>
    <t xml:space="preserve">GJSS Yantumaki </t>
  </si>
  <si>
    <t xml:space="preserve">GGJSS Rogogo  </t>
  </si>
  <si>
    <t xml:space="preserve">GJSS Safana </t>
  </si>
  <si>
    <t>Construction  and Delivery of 20-Units Pupils furniture</t>
  </si>
  <si>
    <t>GJSS Gora</t>
  </si>
  <si>
    <t>M/fashi</t>
  </si>
  <si>
    <t>Malamawa 'A' P.S</t>
  </si>
  <si>
    <t xml:space="preserve">Muh'd Dikko P.S </t>
  </si>
  <si>
    <t>Karofi P.S</t>
  </si>
  <si>
    <t xml:space="preserve">PRIMARY </t>
  </si>
  <si>
    <t>Hayin Pastor P.S</t>
  </si>
  <si>
    <t>Ung. Ali P.S</t>
  </si>
  <si>
    <t>Karofi Model P.S</t>
  </si>
  <si>
    <t>PJSS Malamawa</t>
  </si>
  <si>
    <t xml:space="preserve">Supply and delivery of 15 sets  (1 Table 4 chairs) ECCDE </t>
  </si>
  <si>
    <t>Kufan-Tambo P.S</t>
  </si>
  <si>
    <t>Chakau P.S</t>
  </si>
  <si>
    <t>Jawurde P.S</t>
  </si>
  <si>
    <t>Family Support Nur P.S</t>
  </si>
  <si>
    <t xml:space="preserve">PJSS Dankanjiba Model </t>
  </si>
  <si>
    <t>PJSS Garo</t>
  </si>
  <si>
    <t>Dangwauro P.S</t>
  </si>
  <si>
    <t xml:space="preserve">PJSS Tsauri </t>
  </si>
  <si>
    <t>Lemo P.S</t>
  </si>
  <si>
    <t>Yankara New Extension P.S</t>
  </si>
  <si>
    <t>Bagaruwa P.S</t>
  </si>
  <si>
    <t xml:space="preserve">PJSS Ung. Sarka </t>
  </si>
  <si>
    <t>Shadawa P.S</t>
  </si>
  <si>
    <t>Kuringa P.S</t>
  </si>
  <si>
    <t>PJSS Takude</t>
  </si>
  <si>
    <t>Gumi P.S</t>
  </si>
  <si>
    <t>Sambo P.S</t>
  </si>
  <si>
    <t xml:space="preserve">PJSS Gidan Adamu </t>
  </si>
  <si>
    <t>Mararrabar Kankara P.S</t>
  </si>
  <si>
    <t>Majiyawa P.S</t>
  </si>
  <si>
    <t>Comm. Girls Day P.S</t>
  </si>
  <si>
    <t>Sarkin Fada Abdu P.S</t>
  </si>
  <si>
    <t>Karare Model P.S</t>
  </si>
  <si>
    <t>Sayaya Model P.S</t>
  </si>
  <si>
    <t>PJSS Kurmin Chakara</t>
  </si>
  <si>
    <t>BT Mangal  P.S</t>
  </si>
  <si>
    <t>Construction  and Delivery of  10-sets Teacher's Table and Chair</t>
  </si>
  <si>
    <t>Ung. Liman</t>
  </si>
  <si>
    <t>PJSS Zabaro</t>
  </si>
  <si>
    <t>11.28'44.5</t>
  </si>
  <si>
    <t>PJSS Kwado</t>
  </si>
  <si>
    <t>Katsna</t>
  </si>
  <si>
    <t xml:space="preserve">PJSS Shangel  </t>
  </si>
  <si>
    <t xml:space="preserve">At Yammawa </t>
  </si>
  <si>
    <t>Construction Of 1 Blocks Of 2 Classrooms Only</t>
  </si>
  <si>
    <t>UBEC/SUBEB/ECD/NC/2023/001</t>
  </si>
  <si>
    <t>UBEC/SUBEB/ECD/NC/2023/002</t>
  </si>
  <si>
    <t>UBEC/SUBEB/ECD/NC/2023/003</t>
  </si>
  <si>
    <t>UBEC/SUBEB/ECD/NC/2023/004</t>
  </si>
  <si>
    <t>UBEC/SUBEB/ECD/NC/2023/005</t>
  </si>
  <si>
    <t>CONSTRUCTION OF ECCDED CENTRES</t>
  </si>
  <si>
    <t>5No block of  2 Classrooms, Constructed.</t>
  </si>
  <si>
    <t>ACTIVITIES</t>
  </si>
  <si>
    <t>RATE</t>
  </si>
  <si>
    <t>TARGET GROUP</t>
  </si>
  <si>
    <t>EXPECTED OUTPUT &amp; OUTCOME</t>
  </si>
  <si>
    <t>BUDGET (N)</t>
  </si>
  <si>
    <t>ACTUAL AMOUNT (N)</t>
  </si>
  <si>
    <t>CONSTRUCTION OF VIP TOILETS</t>
  </si>
  <si>
    <t xml:space="preserve">Construction of  Blocks of 2-Cubicles VIP Toilets </t>
  </si>
  <si>
    <t>ECCDE - Pupils/Teachers</t>
  </si>
  <si>
    <t>Construction of a Blocks of 6 Classrooms of Storey Building</t>
  </si>
  <si>
    <t>CONSTRUCTION OF CLASSROOMS</t>
  </si>
  <si>
    <t>Primary - Pupils/Teachers</t>
  </si>
  <si>
    <t>UBEC/SUBEB/ECD/NC/2023/006</t>
  </si>
  <si>
    <t>UBEC/SUBEB/ECD/NC/2023/007</t>
  </si>
  <si>
    <t>UBEC/SUBEB/ECD/NC/2023/008</t>
  </si>
  <si>
    <t>UBEC/SUBEB/ECD/NC/2023/009</t>
  </si>
  <si>
    <t>Construction of 1 blocks Of 2 Classrooms with Office and Store</t>
  </si>
  <si>
    <t>UBEC/SUBEB/PRI/NC/2023/001</t>
  </si>
  <si>
    <t>UBEC/SUBEB/PRI/NC/2023/002</t>
  </si>
  <si>
    <t>UBEC/SUBEB/PRI/NC/2023/003</t>
  </si>
  <si>
    <t>UBEC/SUBEB/PRI/NC/2023/004</t>
  </si>
  <si>
    <t>UBEC/SUBEB/PRI/NC/2023/005</t>
  </si>
  <si>
    <t>UBEC/SUBEB/PRI/NC/2023/006</t>
  </si>
  <si>
    <t>UBEC/SUBEB/PRI/NC/2023/007</t>
  </si>
  <si>
    <t>UBEC/SUBEB/PRI/NC/2023/008</t>
  </si>
  <si>
    <t>UBEC/SUBEB/PRI/NC/2023/009</t>
  </si>
  <si>
    <t>UBEC/SUBEB/PRI/NC/2023/010</t>
  </si>
  <si>
    <t>UBEC/SUBEB/PRI/NC/2023/011</t>
  </si>
  <si>
    <t>UBEC/SUBEB/PRI/NC/2023/012</t>
  </si>
  <si>
    <t>CONSTRUCTION OF WALL FENCING</t>
  </si>
  <si>
    <t xml:space="preserve">Construction of  wall fencing </t>
  </si>
  <si>
    <t>CONSTRUCTION OF VIP TOILETS (PRIMARY)</t>
  </si>
  <si>
    <t>UBEC/SUBEB/PRI/NC/2023/013</t>
  </si>
  <si>
    <t>UBEC/SUBEB/PRI/NC/2023/014</t>
  </si>
  <si>
    <t>UBEC/SUBEB/PRI/NC/2023/015</t>
  </si>
  <si>
    <t>UBEC/SUBEB/PRI/NC/2023/016</t>
  </si>
  <si>
    <t>UBEC/SUBEB/PRI/NC/2023/017</t>
  </si>
  <si>
    <t>UBEC/SUBEB/PRI/NC/2023/018</t>
  </si>
  <si>
    <t>UBEC/SUBEB/PRI/NC/2023/019</t>
  </si>
  <si>
    <t>CONSTRUCTION OF CLASSROOMS (JSS)</t>
  </si>
  <si>
    <t>UBEC/SUBEB/JSS/NC/2023/001</t>
  </si>
  <si>
    <t>UBEC/SUBEB/JSS/NC/2023/002</t>
  </si>
  <si>
    <t>UBEC/SUBEB/JSS/NC/2023/003</t>
  </si>
  <si>
    <t>UBEC/SUBEB/JSS/NC/2023/004</t>
  </si>
  <si>
    <t>UBEC/SUBEB/JSS/NC/2023/005</t>
  </si>
  <si>
    <t>UBEC/SUBEB/JSS/NC/2023/006</t>
  </si>
  <si>
    <t>UBEC/SUBEB/JSS/NC/2023/007</t>
  </si>
  <si>
    <t>UBEC/SUBEB/JSS/NC/2023/008</t>
  </si>
  <si>
    <t>UBEC/SUBEB/JSS/NC/2023/009</t>
  </si>
  <si>
    <t>UBEC/SUBEB/JSS/NC/2023/010</t>
  </si>
  <si>
    <t>UBEC/SUBEB/JSS/NC/2023/011</t>
  </si>
  <si>
    <t>UBEC/SUBEB/JSS/NC/2023/012</t>
  </si>
  <si>
    <t>UBEC/SUBEB/JSS/NC/2023/013</t>
  </si>
  <si>
    <t>UBEC/SUBEB/JSS/NC/2023/014</t>
  </si>
  <si>
    <t>UBEC/SUBEB/JSS/NC/2023/015</t>
  </si>
  <si>
    <t>UBEC/SUBEB/JSS/NC/2023/016</t>
  </si>
  <si>
    <t>UBEC/SUBEB/JSS/NC/2023/017</t>
  </si>
  <si>
    <t>UBEC/SUBEB/JSS/NC/2023/018</t>
  </si>
  <si>
    <t>UBEC/SUBEB/JSS/NC/2023/019</t>
  </si>
  <si>
    <t>UBEC/SUBEB/JSS/NC/2023/020</t>
  </si>
  <si>
    <t>Construction of 1 blocks Of 2 Classrooms Only</t>
  </si>
  <si>
    <t>UBEC/SUBEB/JSS/NC/2023/021</t>
  </si>
  <si>
    <t>UBEC/SUBEB/JSS/NC/2023/022</t>
  </si>
  <si>
    <t>UBEC/SUBEB/JSS/NC/2023/023</t>
  </si>
  <si>
    <t>UBEC/SUBEB/JSS/NC/2023/024</t>
  </si>
  <si>
    <t>UBEC/SUBEB/JSS/NC/2023/025</t>
  </si>
  <si>
    <t>UBEC/SUBEB/JSS/NC/2023/026</t>
  </si>
  <si>
    <t>UBEC/SUBEB/JSS/NC/2023/027</t>
  </si>
  <si>
    <t>UBEC/SUBEB/JSS/NC/2023/028</t>
  </si>
  <si>
    <t>UBEC/SUBEB/JSS/NC/2023/029</t>
  </si>
  <si>
    <t>UBEC/SUBEB/JSS/NC/2023/030</t>
  </si>
  <si>
    <t>UBEC/SUBEB/JSS/NC/2023/031</t>
  </si>
  <si>
    <t>UBEC/SUBEB/JSS/NC/2023/032</t>
  </si>
  <si>
    <t>CONSTRUCTION OF VIP TOILETS (JSS)</t>
  </si>
  <si>
    <t>RENOVATION OF CLASSROOMS (PRIMARY)</t>
  </si>
  <si>
    <t>Renovation of a block of 2-classrooms only</t>
  </si>
  <si>
    <t>Renovation of a block of 2-classrooms with office and store</t>
  </si>
  <si>
    <t>Renovation of a block of 3-classrooms with office and store</t>
  </si>
  <si>
    <t>Renovation of wall fencing</t>
  </si>
  <si>
    <t>RENOVATION OF WALL FENCING (PRIMARY)</t>
  </si>
  <si>
    <t>RENOVATION OF CLASSROOMS (JSS)</t>
  </si>
  <si>
    <t>RENOVATION OF WALL FENCING (JSS)</t>
  </si>
  <si>
    <t>WATER SUPPLY &amp; SANITATION (PRIMARY)</t>
  </si>
  <si>
    <t>Drilling of Hand Pump Borehole</t>
  </si>
  <si>
    <t>Repairs of Hand Pump Borehole</t>
  </si>
  <si>
    <t>WATER SUPPLY &amp; SANITATION (JSS)</t>
  </si>
  <si>
    <t>PROCUREMENT OF FURNITURE (ECCD)</t>
  </si>
  <si>
    <t>PROCUREMENT OF FURNITURE (PRIMARY)</t>
  </si>
  <si>
    <t>PROCUREMENT OF FURNITURE (JSS)</t>
  </si>
  <si>
    <t>4No. Block of 2 cubicle toilets completed and are usable</t>
  </si>
  <si>
    <t>36 classes constructed alongside with 9 offices and store. Increase enrolment and improved conducive learning environment</t>
  </si>
  <si>
    <t>RENOVATION OF VIP TOILETS</t>
  </si>
  <si>
    <t>UBEC/SUBEB/ECD/RN/2023/001</t>
  </si>
  <si>
    <t>ECD-Pupils/Teachers</t>
  </si>
  <si>
    <t>Enhanced Security</t>
  </si>
  <si>
    <t>Primary - Pupils</t>
  </si>
  <si>
    <t>JSS - Pupils/Teachers</t>
  </si>
  <si>
    <t>52 classes constructed alongside with 20 offices and store. Increase enrolment and improved conducive learning environment</t>
  </si>
  <si>
    <t>Improved hygiene &amp; sanitatary</t>
  </si>
  <si>
    <t>RENOVATION OF VIP TOILETS (ECD)</t>
  </si>
  <si>
    <t>UBEC/SUBEB/PRI/RN/2023/001</t>
  </si>
  <si>
    <t>UBEC/SUBEB/PRI/RN/2023/002</t>
  </si>
  <si>
    <t>UBEC/SUBEB/PRI/RN/2023/003</t>
  </si>
  <si>
    <t>UBEC/SUBEB/PRI/RN/2023/004</t>
  </si>
  <si>
    <t>UBEC/SUBEB/PRI/RN/2023/005</t>
  </si>
  <si>
    <t>UBEC/SUBEB/PRI/RN/2023/006</t>
  </si>
  <si>
    <t>UBEC/SUBEB/PRI/RN/2023/007</t>
  </si>
  <si>
    <t>UBEC/SUBEB/PRI/RN/2023/008</t>
  </si>
  <si>
    <t>UBEC/SUBEB/PRI/RN/2023/009</t>
  </si>
  <si>
    <t>UBEC/SUBEB/PRI/RN/2023/010</t>
  </si>
  <si>
    <t>UBEC/SUBEB/PRI/RN/2023/011</t>
  </si>
  <si>
    <t>UBEC/SUBEB/PRI/RN/2023/012</t>
  </si>
  <si>
    <t>UBEC/SUBEB/PRI/RN/2023/013</t>
  </si>
  <si>
    <t>UBEC/SUBEB/PRI/RN/2023/014</t>
  </si>
  <si>
    <t>UBEC/SUBEB/PRI/RN/2023/015</t>
  </si>
  <si>
    <t>UBEC/SUBEB/PRI/RN/2023/016</t>
  </si>
  <si>
    <t>UBEC/SUBEB/PRI/RN/2023/017</t>
  </si>
  <si>
    <t>UBEC/SUBEB/PRI/RN/2023/018</t>
  </si>
  <si>
    <t>UBEC/SUBEB/PRI/RN/2023/019</t>
  </si>
  <si>
    <t>UBEC/SUBEB/PRI/RN/2023/020</t>
  </si>
  <si>
    <t>UBEC/SUBEB/PRI/RN/2023/021</t>
  </si>
  <si>
    <t>UBEC/SUBEB/PRI/RN/2023/022</t>
  </si>
  <si>
    <t>UBEC/SUBEB/PRI/RN/2023/023</t>
  </si>
  <si>
    <t>UBEC/SUBEB/PRI/RN/2023/024</t>
  </si>
  <si>
    <t>UBEC/SUBEB/PRI/RN/2023/025</t>
  </si>
  <si>
    <t>UBEC/SUBEB/PRI/RN/2023/026</t>
  </si>
  <si>
    <t>UBEC/SUBEB/PRI/RN/2023/027</t>
  </si>
  <si>
    <t>UBEC/SUBEB/PRI/RN/2023/028</t>
  </si>
  <si>
    <t>UBEC/SUBEB/PRI/RN/2023/029</t>
  </si>
  <si>
    <t>UBEC/SUBEB/PRI/RN/2023/030</t>
  </si>
  <si>
    <t>UBEC/SUBEB/PRI/RN/2023/031</t>
  </si>
  <si>
    <t>UBEC/SUBEB/PRI/RN/2023/032</t>
  </si>
  <si>
    <t>UBEC/SUBEB/PRI/RN/2023/033</t>
  </si>
  <si>
    <t>UBEC/SUBEB/PRI/RN/2023/034</t>
  </si>
  <si>
    <t>UBEC/SUBEB/PRI/RN/2023/035</t>
  </si>
  <si>
    <t>UBEC/SUBEB/PRI/RN/2023/036</t>
  </si>
  <si>
    <t>UBEC/SUBEB/PRI/RN/2023/037</t>
  </si>
  <si>
    <t>UBEC/SUBEB/PRI/RN/2023/039</t>
  </si>
  <si>
    <t>UBEC/SUBEB/PRI/RN/2023/040</t>
  </si>
  <si>
    <t>UBEC/SUBEB/PRI/RN/2023/041</t>
  </si>
  <si>
    <t>UBEC/SUBEB/PRI/RN/2023/042</t>
  </si>
  <si>
    <t>UBEC/SUBEB/PRI/RN/2023/043</t>
  </si>
  <si>
    <t>UBEC/SUBEB/PRI/RN/2023/044</t>
  </si>
  <si>
    <t>UBEC/SUBEB/PRI/RN/2023/045</t>
  </si>
  <si>
    <t>UBEC/SUBEB/PRI/RN/2023/046</t>
  </si>
  <si>
    <t>UBEC/SUBEB/PRI/RN/2023/047</t>
  </si>
  <si>
    <t>UBEC/SUBEB/PRI/RN/2023/048</t>
  </si>
  <si>
    <t xml:space="preserve">Centre for Arabic &amp; Islamic Studies </t>
  </si>
  <si>
    <t>99 classrooms renovated alongside with 13 offices and store. Increase enrolment and improved conducive learning environment</t>
  </si>
  <si>
    <t xml:space="preserve">Renovation of  VIP Toilets </t>
  </si>
  <si>
    <t>UBEC/SUBEB/PRI/RN/2023/049</t>
  </si>
  <si>
    <t>UBEC/SUBEB/PRI/RN/2023/050</t>
  </si>
  <si>
    <t>Pupils/Teachers</t>
  </si>
  <si>
    <t>UBEC/SUBEB/JSS/RN/2023/001</t>
  </si>
  <si>
    <t>UBEC/SUBEB/JSS/RN/2023/002</t>
  </si>
  <si>
    <t>UBEC/SUBEB/JSS/RN/2023/003</t>
  </si>
  <si>
    <t>UBEC/SUBEB/JSS/RN/2023/004</t>
  </si>
  <si>
    <t>UBEC/SUBEB/JSS/RN/2023/005</t>
  </si>
  <si>
    <t>99 classrooms renovated alongside with 5 offices &amp; store. improved conducive learning environment</t>
  </si>
  <si>
    <t>RENOVATION OF VIP TOILETS (JSS)</t>
  </si>
  <si>
    <t>UBEC/SUBEB/JSS/RN/2023/006</t>
  </si>
  <si>
    <t>UBEC/SUBEB/JSS/RN/2023/007</t>
  </si>
  <si>
    <t>UBEC/SUBEB/JSS/RN/2023/008</t>
  </si>
  <si>
    <t>UBEC/SUBEB/PRI/W&amp;S/2023/001</t>
  </si>
  <si>
    <t>UBEC/SUBEB/PRI/W&amp;S/2023/002</t>
  </si>
  <si>
    <t>UBEC/SUBEB/PRI/W&amp;S/2023/003</t>
  </si>
  <si>
    <t>UBEC/SUBEB/PRI/W&amp;S/2023/004</t>
  </si>
  <si>
    <t>UBEC/SUBEB/PRI/W&amp;S/2023/005</t>
  </si>
  <si>
    <t>UBEC/SUBEB/PRI/W&amp;S/2023/006</t>
  </si>
  <si>
    <t>UBEC/SUBEB/PRI/W&amp;S/2023/007</t>
  </si>
  <si>
    <t>UBEC/SUBEB/PRI/W&amp;S/2023/008</t>
  </si>
  <si>
    <t>UBEC/SUBEB/PRI/W&amp;S/2023/009</t>
  </si>
  <si>
    <t>UBEC/SUBEB/PRI/W&amp;S/2023/010</t>
  </si>
  <si>
    <t>UBEC/SUBEB/PRI/W&amp;S/2023/011</t>
  </si>
  <si>
    <t>UBEC/SUBEB/PRI/W&amp;S/2023/012</t>
  </si>
  <si>
    <t>UBEC/SUBEB/PRI/W&amp;S/2023/013</t>
  </si>
  <si>
    <t>GEOPHYSICAL SURVEY</t>
  </si>
  <si>
    <t>UBEC/SUBEB/JSS/W&amp;S/2023/001</t>
  </si>
  <si>
    <t>UBEC/SUBEB/JSS/W&amp;S/2023/002</t>
  </si>
  <si>
    <t>UBEC/SUBEB/JSS/W&amp;S/2023/003</t>
  </si>
  <si>
    <t>UBEC/SUBEB/JSS/W&amp;S/2023/004</t>
  </si>
  <si>
    <t>UBEC/SUBEB/JSS/W&amp;S/2023/005</t>
  </si>
  <si>
    <t>UBEC/SUBEB/JSS/W&amp;S/2023/006</t>
  </si>
  <si>
    <t>UBEC/SUBEB/JSS/W&amp;S/2023/007</t>
  </si>
  <si>
    <t>UBEC/SUBEB/JSS/W&amp;S/2023/008</t>
  </si>
  <si>
    <t>UBEC/SUBEB/JSS/W&amp;S/2023/009</t>
  </si>
  <si>
    <t>UBEC/SUBEB/JSS/W&amp;S/2023/010</t>
  </si>
  <si>
    <t>UBEC/SUBEB/JSS/W&amp;S/2023/011</t>
  </si>
  <si>
    <t>UBEC/SUBEB/JSS/W&amp;S/2023/012</t>
  </si>
  <si>
    <t>UBEC/SUBEB/JSS/W&amp;S/2023/013</t>
  </si>
  <si>
    <t>UBEC/SUBEB/JSS/W&amp;S/2023/014</t>
  </si>
  <si>
    <t>UBEC/SUBEB/JSS/W&amp;S/2023/015</t>
  </si>
  <si>
    <t>UBEC/SUBEB/JSS/W&amp;S/2023/016</t>
  </si>
  <si>
    <t>UBEC/SUBEB/JSS/W&amp;S/2023/017</t>
  </si>
  <si>
    <t>Geophysical Survey for drilling of borehole</t>
  </si>
  <si>
    <t>Takatsaba P.S</t>
  </si>
  <si>
    <t>UBEC/SUBEB/PRI/GS/2023/001</t>
  </si>
  <si>
    <t>UBEC/SUBEB/PRI/GS/2023/002</t>
  </si>
  <si>
    <t>UBEC/SUBEB/PRI/GS/2023/003</t>
  </si>
  <si>
    <t>UBEC/SUBEB/PRI/GS/2023/004</t>
  </si>
  <si>
    <t>UBEC/SUBEB/PRI/GS/2023/005</t>
  </si>
  <si>
    <t>UBEC/SUBEB/PRI/GS/2023/006</t>
  </si>
  <si>
    <t>UBEC/SUBEB/PRI/GS/2023/007</t>
  </si>
  <si>
    <t>UBEC/SUBEB/PRI/GS/2023/008</t>
  </si>
  <si>
    <t>UBEC/SUBEB/PRI/GS/2023/009</t>
  </si>
  <si>
    <t>UBEC/SUBEB/PRI/GS/2023/010</t>
  </si>
  <si>
    <t>UBEC/SUBEB/PRI/GS/2023/011</t>
  </si>
  <si>
    <t>UBEC/SUBEB/PRI/GS/2023/012</t>
  </si>
  <si>
    <t>UBEC/SUBEB/JSS/GS/2023/001</t>
  </si>
  <si>
    <t>UBEC/SUBEB/JSS/GS/2023/002</t>
  </si>
  <si>
    <t>UBEC/SUBEB/JSS/GS/2023/003</t>
  </si>
  <si>
    <t>UBEC/SUBEB/JSS/GS/2023/004</t>
  </si>
  <si>
    <t>UBEC/SUBEB/JSS/GS/2023/005</t>
  </si>
  <si>
    <t>UBEC/SUBEB/JSS/GS/2023/006</t>
  </si>
  <si>
    <t>UBEC/SUBEB/JSS/GS/2023/007</t>
  </si>
  <si>
    <t>UBEC/SUBEB/JSS/GS/2023/008</t>
  </si>
  <si>
    <t>UBEC/SUBEB/JSS/GS/2023/009</t>
  </si>
  <si>
    <t>UBEC/SUBEB/JSS/GS/2023/010</t>
  </si>
  <si>
    <t>UBEC/SUBEB/JSS/GS/2023/011</t>
  </si>
  <si>
    <t>UBEC/SUBEB/JSS/GS/2023/012</t>
  </si>
  <si>
    <t>UBEC/SUBEB/JSS/GS/2023/013</t>
  </si>
  <si>
    <t>UBEC/SUBEB/JSS/GS/2023/014</t>
  </si>
  <si>
    <t>UBEC/SUBEB/JSS/GS/2023/015</t>
  </si>
  <si>
    <t>UBEC/SUBEB/JSS/GS/2023/016</t>
  </si>
  <si>
    <t>ECD - Pupils/Teachers</t>
  </si>
  <si>
    <t>335 sets (1 Table and 4 chairs) of Pupil's ECCDE and 32 set of Teachers Furniture Supplied</t>
  </si>
  <si>
    <t>UBEC/SUBEB/ECD/FURN/2023/001</t>
  </si>
  <si>
    <t>UBEC/SUBEB/ECD/FURN/2023/002</t>
  </si>
  <si>
    <t>UBEC/SUBEB/ECD/FURN/2023/003</t>
  </si>
  <si>
    <t>UBEC/SUBEB/ECD/FURN/2023/004</t>
  </si>
  <si>
    <t>UBEC/SUBEB/ECD/FURN/2023/005</t>
  </si>
  <si>
    <t>UBEC/SUBEB/ECD/FURN/2023/006</t>
  </si>
  <si>
    <t>UBEC/SUBEB/ECD/FURN/2023/007</t>
  </si>
  <si>
    <t>UBEC/SUBEB/ECD/FURN/2023/008</t>
  </si>
  <si>
    <t>UBEC/SUBEB/ECD/FURN/2023/009</t>
  </si>
  <si>
    <t>UBEC/SUBEB/ECD/FURN/2023/010</t>
  </si>
  <si>
    <t>UBEC/SUBEB/ECD/FURN/2023/011</t>
  </si>
  <si>
    <t>UBEC/SUBEB/ECD/FURN/2023/012</t>
  </si>
  <si>
    <t>UBEC/SUBEB/ECD/FURN/2023/013</t>
  </si>
  <si>
    <t>UBEC/SUBEB/ECD/FURN/2023/014</t>
  </si>
  <si>
    <t>UBEC/SUBEB/ECD/FURN/2023/015</t>
  </si>
  <si>
    <t>UBEC/SUBEB/ECD/FURN/2023/016</t>
  </si>
  <si>
    <t>UBEC/SUBEB/ECD/FURN/2023/017</t>
  </si>
  <si>
    <t>UBEC/SUBEB/PRI/FURN/2023/001</t>
  </si>
  <si>
    <t>UBEC/SUBEB/PRI/FURN/2023/002</t>
  </si>
  <si>
    <t>UBEC/SUBEB/PRI/FURN/2023/003</t>
  </si>
  <si>
    <t>UBEC/SUBEB/PRI/FURN/2023/004</t>
  </si>
  <si>
    <t>UBEC/SUBEB/PRI/FURN/2023/005</t>
  </si>
  <si>
    <t>UBEC/SUBEB/PRI/FURN/2023/006</t>
  </si>
  <si>
    <t>UBEC/SUBEB/PRI/FURN/2023/007</t>
  </si>
  <si>
    <t>UBEC/SUBEB/PRI/FURN/2023/008</t>
  </si>
  <si>
    <t>UBEC/SUBEB/PRI/FURN/2023/009</t>
  </si>
  <si>
    <t>UBEC/SUBEB/PRI/FURN/2023/010</t>
  </si>
  <si>
    <t>UBEC/SUBEB/PRI/FURN/2023/011</t>
  </si>
  <si>
    <t>UBEC/SUBEB/PRI/FURN/2023/012</t>
  </si>
  <si>
    <t>UBEC/SUBEB/PRI/FURN/2023/013</t>
  </si>
  <si>
    <t>UBEC/SUBEB/PRI/FURN/2023/014</t>
  </si>
  <si>
    <t>UBEC/SUBEB/PRI/FURN/2023/015</t>
  </si>
  <si>
    <t>UBEC/SUBEB/PRI/FURN/2023/016</t>
  </si>
  <si>
    <t>UBEC/SUBEB/PRI/FURN/2023/017</t>
  </si>
  <si>
    <t>UBEC/SUBEB/PRI/FURN/2023/018</t>
  </si>
  <si>
    <t>UBEC/SUBEB/PRI/FURN/2023/019</t>
  </si>
  <si>
    <t>UBEC/SUBEB/PRI/FURN/2023/020</t>
  </si>
  <si>
    <t>UBEC/SUBEB/PRI/FURN/2023/021</t>
  </si>
  <si>
    <t>UBEC/SUBEB/PRI/FURN/2023/022</t>
  </si>
  <si>
    <t>UBEC/SUBEB/PRI/FURN/2023/023</t>
  </si>
  <si>
    <t>UBEC/SUBEB/PRI/FURN/2023/024</t>
  </si>
  <si>
    <t>UBEC/SUBEB/PRI/FURN/2023/025</t>
  </si>
  <si>
    <t>UBEC/SUBEB/PRI/FURN/2023/026</t>
  </si>
  <si>
    <t>UBEC/SUBEB/PRI/FURN/2023/027</t>
  </si>
  <si>
    <t>UBEC/SUBEB/PRI/FURN/2023/028</t>
  </si>
  <si>
    <t>UBEC/SUBEB/PRI/FURN/2023/029</t>
  </si>
  <si>
    <t>UBEC/SUBEB/PRI/FURN/2023/030</t>
  </si>
  <si>
    <t>UBEC/SUBEB/PRI/FURN/2023/031</t>
  </si>
  <si>
    <t>UBEC/SUBEB/PRI/FURN/2023/032</t>
  </si>
  <si>
    <t>UBEC/SUBEB/PRI/FURN/2023/033</t>
  </si>
  <si>
    <t>UBEC/SUBEB/PRI/FURN/2023/034</t>
  </si>
  <si>
    <t>UBEC/SUBEB/PRI/FURN/2023/035</t>
  </si>
  <si>
    <t>UBEC/SUBEB/PRI/FURN/2023/036</t>
  </si>
  <si>
    <t>UBEC/SUBEB/PRI/FURN/2023/037</t>
  </si>
  <si>
    <t>UBEC/SUBEB/PRI/FURN/2023/038</t>
  </si>
  <si>
    <t>UBEC/SUBEB/PRI/FURN/2023/039</t>
  </si>
  <si>
    <t>UBEC/SUBEB/PRI/FURN/2023/040</t>
  </si>
  <si>
    <t>UBEC/SUBEB/PRI/FURN/2023/041</t>
  </si>
  <si>
    <t>UBEC/SUBEB/PRI/FURN/2023/042</t>
  </si>
  <si>
    <t>UBEC/SUBEB/PRI/FURN/2023/043</t>
  </si>
  <si>
    <t>UBEC/SUBEB/PRI/FURN/2023/044</t>
  </si>
  <si>
    <t>UBEC/SUBEB/PRI/FURN/2023/045</t>
  </si>
  <si>
    <t>UBEC/SUBEB/PRI/FURN/2023/046</t>
  </si>
  <si>
    <t>UBEC/SUBEB/PRI/FURN/2023/047</t>
  </si>
  <si>
    <t>UBEC/SUBEB/PRI/FURN/2023/048</t>
  </si>
  <si>
    <t>UBEC/SUBEB/PRI/FURN/2023/049</t>
  </si>
  <si>
    <t>UBEC/SUBEB/PRI/FURN/2023/050</t>
  </si>
  <si>
    <t>UBEC/SUBEB/PRI/FURN/2023/051</t>
  </si>
  <si>
    <t>UBEC/SUBEB/PRI/FURN/2023/052</t>
  </si>
  <si>
    <t>UBEC/SUBEB/PRI/FURN/2023/053</t>
  </si>
  <si>
    <t>UBEC/SUBEB/PRI/FURN/2023/054</t>
  </si>
  <si>
    <t>UBEC/SUBEB/PRI/FURN/2023/055</t>
  </si>
  <si>
    <t>UBEC/SUBEB/PRI/FURN/2023/056</t>
  </si>
  <si>
    <t>UBEC/SUBEB/PRI/FURN/2023/057</t>
  </si>
  <si>
    <t>UBEC/SUBEB/PRI/FURN/2023/058</t>
  </si>
  <si>
    <t>UBEC/SUBEB/PRI/FURN/2023/059</t>
  </si>
  <si>
    <t>UBEC/SUBEB/PRI/FURN/2023/060</t>
  </si>
  <si>
    <t>UBEC/SUBEB/PRI/FURN/2023/061</t>
  </si>
  <si>
    <t>UBEC/SUBEB/PRI/FURN/2023/062</t>
  </si>
  <si>
    <t>UBEC/SUBEB/PRI/FURN/2023/063</t>
  </si>
  <si>
    <t>UBEC/SUBEB/PRI/FURN/2023/064</t>
  </si>
  <si>
    <t>UBEC/SUBEB/PRI/FURN/2023/065</t>
  </si>
  <si>
    <t>UBEC/SUBEB/PRI/FURN/2023/066</t>
  </si>
  <si>
    <t>UBEC/SUBEB/PRI/FURN/2023/067</t>
  </si>
  <si>
    <t>UBEC/SUBEB/PRI/FURN/2023/068</t>
  </si>
  <si>
    <t>UBEC/SUBEB/PRI/FURN/2023/069</t>
  </si>
  <si>
    <t>UBEC/SUBEB/PRI/FURN/2023/070</t>
  </si>
  <si>
    <t>UBEC/SUBEB/PRI/FURN/2023/071</t>
  </si>
  <si>
    <t>UBEC/SUBEB/PRI/FURN/2023/072</t>
  </si>
  <si>
    <t>UBEC/SUBEB/PRI/FURN/2023/073</t>
  </si>
  <si>
    <t>UBEC/SUBEB/PRI/FURN/2023/074</t>
  </si>
  <si>
    <t>UBEC/SUBEB/PRI/FURN/2023/075</t>
  </si>
  <si>
    <t>UBEC/SUBEB/PRI/FURN/2023/076</t>
  </si>
  <si>
    <t>UBEC/SUBEB/PRI/FURN/2023/077</t>
  </si>
  <si>
    <t>UBEC/SUBEB/PRI/FURN/2023/078</t>
  </si>
  <si>
    <t>3,244 sets (2 seater) Pupil's and 154 set of Teachers Furniture Supplied</t>
  </si>
  <si>
    <t>UBEC/SUBEB/JSS/FURN/2023/001</t>
  </si>
  <si>
    <t>UBEC/SUBEB/JSS/FURN/2023/002</t>
  </si>
  <si>
    <t>UBEC/SUBEB/JSS/FURN/2023/003</t>
  </si>
  <si>
    <t>UBEC/SUBEB/JSS/FURN/2023/004</t>
  </si>
  <si>
    <t>UBEC/SUBEB/JSS/FURN/2023/005</t>
  </si>
  <si>
    <t>UBEC/SUBEB/JSS/FURN/2023/006</t>
  </si>
  <si>
    <t>UBEC/SUBEB/JSS/FURN/2023/007</t>
  </si>
  <si>
    <t>UBEC/SUBEB/JSS/FURN/2023/008</t>
  </si>
  <si>
    <t>UBEC/SUBEB/JSS/FURN/2023/009</t>
  </si>
  <si>
    <t>UBEC/SUBEB/JSS/FURN/2023/010</t>
  </si>
  <si>
    <t>UBEC/SUBEB/JSS/FURN/2023/011</t>
  </si>
  <si>
    <t>UBEC/SUBEB/JSS/FURN/2023/012</t>
  </si>
  <si>
    <t>UBEC/SUBEB/JSS/FURN/2023/013</t>
  </si>
  <si>
    <t>UBEC/SUBEB/JSS/FURN/2023/014</t>
  </si>
  <si>
    <t>UBEC/SUBEB/JSS/FURN/2023/015</t>
  </si>
  <si>
    <t>UBEC/SUBEB/JSS/FURN/2023/016</t>
  </si>
  <si>
    <t>UBEC/SUBEB/JSS/FURN/2023/017</t>
  </si>
  <si>
    <t>UBEC/SUBEB/JSS/FURN/2023/018</t>
  </si>
  <si>
    <t>UBEC/SUBEB/JSS/FURN/2023/019</t>
  </si>
  <si>
    <t>UBEC/SUBEB/JSS/FURN/2023/020</t>
  </si>
  <si>
    <t>UBEC/SUBEB/JSS/FURN/2023/021</t>
  </si>
  <si>
    <t>UBEC/SUBEB/JSS/FURN/2023/022</t>
  </si>
  <si>
    <t>UBEC/SUBEB/JSS/FURN/2023/023</t>
  </si>
  <si>
    <t>UBEC/SUBEB/JSS/FURN/2023/024</t>
  </si>
  <si>
    <t>UBEC/SUBEB/JSS/FURN/2023/025</t>
  </si>
  <si>
    <t>UBEC/SUBEB/JSS/FURN/2023/026</t>
  </si>
  <si>
    <t>UBEC/SUBEB/JSS/FURN/2023/027</t>
  </si>
  <si>
    <t>UBEC/SUBEB/JSS/FURN/2023/028</t>
  </si>
  <si>
    <t>UBEC/SUBEB/JSS/FURN/2023/029</t>
  </si>
  <si>
    <t>UBEC/SUBEB/JSS/FURN/2023/030</t>
  </si>
  <si>
    <t>UBEC/SUBEB/JSS/FURN/2023/031</t>
  </si>
  <si>
    <t>1,280 sets (2 seater) Student's and 60 set of Teachers Furniture Supplied</t>
  </si>
  <si>
    <t>TYPES OF PROJECT</t>
  </si>
  <si>
    <t>EXPENDITURE PER COMPONENT</t>
  </si>
  <si>
    <t>RATE PER COMPONENT</t>
  </si>
  <si>
    <t>Total Amount (N)</t>
  </si>
  <si>
    <t>%</t>
  </si>
  <si>
    <t>FGN (Matching Grant)</t>
  </si>
  <si>
    <t>State (Counter Part)</t>
  </si>
  <si>
    <t>Total Allocation</t>
  </si>
  <si>
    <t>Applied As:</t>
  </si>
  <si>
    <t>New Construction</t>
  </si>
  <si>
    <t>Rehabilitation</t>
  </si>
  <si>
    <t>Furniture and Equipment</t>
  </si>
  <si>
    <t>Water Supply and Sanitation</t>
  </si>
  <si>
    <t>Geo-physical survey</t>
  </si>
  <si>
    <t>Sub-Total</t>
  </si>
  <si>
    <t>2% Agric Edu</t>
  </si>
  <si>
    <t>1% Sport Development</t>
  </si>
  <si>
    <t>2% Quality Assurance Monitoring</t>
  </si>
  <si>
    <t>2% Supervision and Project Monitoring</t>
  </si>
  <si>
    <t>Grand-Total</t>
  </si>
  <si>
    <t>2023 UBE INTERVENTION FUND expenditure</t>
  </si>
  <si>
    <t>% Exp.</t>
  </si>
  <si>
    <t>STATE UNIVERSAL BASIC EDUCATION BOARD KATSINA</t>
  </si>
  <si>
    <t>ITERMS</t>
  </si>
  <si>
    <t>Target Beneficiary</t>
  </si>
  <si>
    <t>AMOUNT</t>
  </si>
  <si>
    <t>Promoting Enterprenural Education and Experiential Learning</t>
  </si>
  <si>
    <t>Schools</t>
  </si>
  <si>
    <t>SUBEB LGEAs</t>
  </si>
  <si>
    <t xml:space="preserve">Leadership Education  </t>
  </si>
  <si>
    <t>SUBEB</t>
  </si>
  <si>
    <t>SUBEB, LGEA, SCHOOLs</t>
  </si>
  <si>
    <t>OBJECTIVES</t>
  </si>
  <si>
    <t>QUANTITY PER SCHOOL</t>
  </si>
  <si>
    <t>UNIT COST</t>
  </si>
  <si>
    <t>TOTAL COST</t>
  </si>
  <si>
    <t>A</t>
  </si>
  <si>
    <t xml:space="preserve">POULTRY PRODUCTION BROILERS  </t>
  </si>
  <si>
    <t>i</t>
  </si>
  <si>
    <t xml:space="preserve">Provision of 3 Step Standard Mobile Cage to rise 150 Brilers </t>
  </si>
  <si>
    <t>ii</t>
  </si>
  <si>
    <t>Day Old Chicks (150)</t>
  </si>
  <si>
    <t>iii</t>
  </si>
  <si>
    <t xml:space="preserve">Feed Free starter </t>
  </si>
  <si>
    <t>iv</t>
  </si>
  <si>
    <t>Feed Broiler  Sterter Mash</t>
  </si>
  <si>
    <t>v</t>
  </si>
  <si>
    <t>Feed Broiler  Finisher Mash</t>
  </si>
  <si>
    <t>vi</t>
  </si>
  <si>
    <t>Vaccines Gumboro 500d (2)</t>
  </si>
  <si>
    <t>vii</t>
  </si>
  <si>
    <t>Lasota 500d (2)</t>
  </si>
  <si>
    <t>viii</t>
  </si>
  <si>
    <t>Antibiotics (6)</t>
  </si>
  <si>
    <t>ix</t>
  </si>
  <si>
    <t>Vitamin (6)</t>
  </si>
  <si>
    <t>x</t>
  </si>
  <si>
    <t>Anticocidia (6)</t>
  </si>
  <si>
    <t>xi</t>
  </si>
  <si>
    <t>Disinfectant 5 lit</t>
  </si>
  <si>
    <t>xii</t>
  </si>
  <si>
    <t xml:space="preserve">Transportation </t>
  </si>
  <si>
    <t>xiii</t>
  </si>
  <si>
    <t xml:space="preserve">Sign Board </t>
  </si>
  <si>
    <t>xiv</t>
  </si>
  <si>
    <t>Solar inverter (1)</t>
  </si>
  <si>
    <t>xv</t>
  </si>
  <si>
    <t>Wheel Barrow (1)</t>
  </si>
  <si>
    <t>xvi</t>
  </si>
  <si>
    <t>Pupils  Slippers pair (12)</t>
  </si>
  <si>
    <t>xvii</t>
  </si>
  <si>
    <t>Teachers Rain Boots (2)</t>
  </si>
  <si>
    <t>xviii</t>
  </si>
  <si>
    <t>Tarpaulin (4)</t>
  </si>
  <si>
    <t>xix</t>
  </si>
  <si>
    <t>Chick Tray (9)</t>
  </si>
  <si>
    <t>xx</t>
  </si>
  <si>
    <t>Drinkers  4Ltrs (9)</t>
  </si>
  <si>
    <t>xxi</t>
  </si>
  <si>
    <t>Drinkers 8Ltrs (9)</t>
  </si>
  <si>
    <t>xxii</t>
  </si>
  <si>
    <t>Drinker Gurds</t>
  </si>
  <si>
    <t>xxiii</t>
  </si>
  <si>
    <t>Feeding trough hanging (12 )</t>
  </si>
  <si>
    <t>xxiv</t>
  </si>
  <si>
    <t>Shovel (2)</t>
  </si>
  <si>
    <t>xxv</t>
  </si>
  <si>
    <t>Brooms (5)</t>
  </si>
  <si>
    <t>xxvi</t>
  </si>
  <si>
    <t>Chacoal 3 Bags</t>
  </si>
  <si>
    <t>B</t>
  </si>
  <si>
    <t>CROP FARMING</t>
  </si>
  <si>
    <t>Land Preparation Visit</t>
  </si>
  <si>
    <t xml:space="preserve">Land Preparations Ploughing  tillage operation. </t>
  </si>
  <si>
    <t>Insect control measures.</t>
  </si>
  <si>
    <t>Chemical fertilizer NPK 15:15:15</t>
  </si>
  <si>
    <t>Teachers Rain Boot</t>
  </si>
  <si>
    <t>Hoes</t>
  </si>
  <si>
    <t xml:space="preserve">Rakes </t>
  </si>
  <si>
    <t>Rainboat for Pupils</t>
  </si>
  <si>
    <t>Head pan</t>
  </si>
  <si>
    <t>Wheel barrow</t>
  </si>
  <si>
    <t xml:space="preserve">Agric Attendance officers </t>
  </si>
  <si>
    <t xml:space="preserve">CARREER GUIDANCE AND PROMOTION (SENSITAZATION AND ADVOCACY TO FEDERAL COLLEGE OF EDUCATION KATSINA DEPAERTMENT OF AGRICULTURE AND LIVE STOCK </t>
  </si>
  <si>
    <t>FUCUS</t>
  </si>
  <si>
    <t>QUANTITY</t>
  </si>
  <si>
    <t xml:space="preserve">UNIT COST </t>
  </si>
  <si>
    <t xml:space="preserve">TOTAL COST </t>
  </si>
  <si>
    <t xml:space="preserve">SENSITAZATION AND ADVOCACY TO FEDERAL COLLEGE OF EDUCATION KATSINA DEPAERTMENT OF AGRICULTURE AND LIVE STOCK </t>
  </si>
  <si>
    <t>LEARNERS AND TEACHERS</t>
  </si>
  <si>
    <t>Transport allowance for participants</t>
  </si>
  <si>
    <t>Feeding of pupils Break Fast/ Lunch</t>
  </si>
  <si>
    <t>Feeding of LGEA D.Os Break Fast/ Lunch</t>
  </si>
  <si>
    <t>Feeding of School D.Os Break Fast/ Lunch</t>
  </si>
  <si>
    <t>Feeding of SUBEB Officials Break Fast/ Lunch</t>
  </si>
  <si>
    <t>Stationaries for participants</t>
  </si>
  <si>
    <t>Resources persons allowance</t>
  </si>
  <si>
    <t>Fueling of 3 vehicles</t>
  </si>
  <si>
    <t>PHOTO BOOK</t>
  </si>
  <si>
    <t>Media Houses NTA and State Radio</t>
  </si>
  <si>
    <t>Report writing</t>
  </si>
  <si>
    <t>LEADERSHIP EDUCATION (EXCURSION VISIT TO KATARDA )</t>
  </si>
  <si>
    <t>EXCURSION VISIT TO KATARDA</t>
  </si>
  <si>
    <t>SCEINTIFIC AND REFLECTIVE CRITICAL THINKING OF LEARNERS TO PERTICIPATE IN DEBATE COMPETITION</t>
  </si>
  <si>
    <t>Photo Book</t>
  </si>
  <si>
    <t>Grand Total</t>
  </si>
  <si>
    <t>LOGISTICS, PERFORMANCE, MONITORING AND EVALUATION</t>
  </si>
  <si>
    <t>Grand total</t>
  </si>
  <si>
    <t>Component</t>
  </si>
  <si>
    <t>Sector/Description</t>
  </si>
  <si>
    <t>ECD</t>
  </si>
  <si>
    <t>Construction of ECD centre (2-classes)</t>
  </si>
  <si>
    <t>Construction of VIP Toilets</t>
  </si>
  <si>
    <t>Subtotal</t>
  </si>
  <si>
    <t>Construction of a bloc of 2 classrooms with ofice and store</t>
  </si>
  <si>
    <t xml:space="preserve">Construction of a block 2-Cubicles VIP Toilets </t>
  </si>
  <si>
    <t>Renovation of Classrooms only</t>
  </si>
  <si>
    <t>Geo-physical</t>
  </si>
  <si>
    <t>WASH</t>
  </si>
  <si>
    <t>Furniture</t>
  </si>
  <si>
    <t>Procurement of 2 Seater pupil's furniture</t>
  </si>
  <si>
    <t>Procurement of Teacher's Tables and Chairs</t>
  </si>
  <si>
    <t>Renovation</t>
  </si>
  <si>
    <t>GRANT TOTAL</t>
  </si>
  <si>
    <t>Construction of a bloc of 2 classrooms only</t>
  </si>
  <si>
    <t>2023 AGRIC EDUCATION TRAINING PROGRAMME (AETP) BUDGET EXPENDITURE</t>
  </si>
  <si>
    <t xml:space="preserve">Carreer Guidance and Promotion </t>
  </si>
  <si>
    <t>Scientific Critical and Reflective Thinking of Pupils and Students</t>
  </si>
  <si>
    <t xml:space="preserve">Logistics, Performance Monitoring and Evatuation </t>
  </si>
  <si>
    <t>Promoting Enterprenural Education and Experiential Learning - Yr: 2023</t>
  </si>
  <si>
    <t>15 Schools</t>
  </si>
  <si>
    <t>25 Schools</t>
  </si>
  <si>
    <t xml:space="preserve">Chemical Insecticides  </t>
  </si>
  <si>
    <t xml:space="preserve">Chemical FertilizeUREA </t>
  </si>
  <si>
    <t>Organic Manure (1 Tipper)</t>
  </si>
  <si>
    <t xml:space="preserve">Shovels </t>
  </si>
  <si>
    <t xml:space="preserve">Measuring Tape </t>
  </si>
  <si>
    <t>Sprayer (1)</t>
  </si>
  <si>
    <t>Provision of School Farm with arable crops and farm inputs (Sub-Total)</t>
  </si>
  <si>
    <t>Provision of Broilers  operating cost to rise 150 from day Old to table size 8 weeks (Sub-Total)</t>
  </si>
  <si>
    <t xml:space="preserve">Seeds  (Maize, Rice, Sesame, Groundnut, Beans, Soya BEANS) </t>
  </si>
  <si>
    <t>Grand-Total (A + B)</t>
  </si>
  <si>
    <t xml:space="preserve">SCEINTIFIC AND REFLECTIVE CRITICAL THINKING OF LEARNERS </t>
  </si>
  <si>
    <t>Establishment of Agricultural Resource Center</t>
  </si>
  <si>
    <t>Management of Resource Center</t>
  </si>
  <si>
    <t>TAGET</t>
  </si>
  <si>
    <t>Learners &amp; Teachers</t>
  </si>
  <si>
    <t>State General Verification</t>
  </si>
  <si>
    <t>Regular supervision</t>
  </si>
  <si>
    <t>Coordination/ Logistics</t>
  </si>
  <si>
    <t>AETP Committee</t>
  </si>
  <si>
    <t>AGRICULTURAL EDUCATION TRAINING PROGRAMME (AETP)</t>
  </si>
  <si>
    <t>Local Government</t>
  </si>
  <si>
    <t>Name of School</t>
  </si>
  <si>
    <t>Enterprise</t>
  </si>
  <si>
    <t>Name of Chairman SBMC</t>
  </si>
  <si>
    <t>Phone number</t>
  </si>
  <si>
    <t>KATSINA</t>
  </si>
  <si>
    <t>SARKIN NOMA PRIMARY SCHOOL</t>
  </si>
  <si>
    <t>POULTRY PRODUCTION</t>
  </si>
  <si>
    <t>MAHARAZU SALISU</t>
  </si>
  <si>
    <t>08032878016</t>
  </si>
  <si>
    <t>FAMILY SUPPORT PRIMARY SCHOOL</t>
  </si>
  <si>
    <t>MUSTAPHA AMINU</t>
  </si>
  <si>
    <t>08034236838</t>
  </si>
  <si>
    <t>GIDADO PRIMARY SCHOOL</t>
  </si>
  <si>
    <t>RABI ALIYU</t>
  </si>
  <si>
    <t>07018612907</t>
  </si>
  <si>
    <t>BATAGARAWA</t>
  </si>
  <si>
    <t>SARKI MUHAMMAD KABIR PRIMARY SCHOOL</t>
  </si>
  <si>
    <t>ALH MANU FARUK</t>
  </si>
  <si>
    <t>08028580257</t>
  </si>
  <si>
    <t>DUTSINMA</t>
  </si>
  <si>
    <t>GIRLS PRIMARY SCHOOL DUTSINMA</t>
  </si>
  <si>
    <t>ABDULAZIZ HALLILU</t>
  </si>
  <si>
    <t>08063320354</t>
  </si>
  <si>
    <t>KANKARA</t>
  </si>
  <si>
    <t>LAWAL PRIMARY SCHOOL</t>
  </si>
  <si>
    <t>ALH RABIU UMAR</t>
  </si>
  <si>
    <t>08029101071</t>
  </si>
  <si>
    <t>DANDUME</t>
  </si>
  <si>
    <t>PILOT PRIMARY SCHOOL</t>
  </si>
  <si>
    <t>HASSAN GARBA</t>
  </si>
  <si>
    <t>09036529833</t>
  </si>
  <si>
    <t>DAURA</t>
  </si>
  <si>
    <t>SMART SCHOOL DAURA</t>
  </si>
  <si>
    <t>DR. SANI LAWAL</t>
  </si>
  <si>
    <t>08027219952</t>
  </si>
  <si>
    <t>FUNTUA</t>
  </si>
  <si>
    <t>BAGARI PRIMARY SCHOOL</t>
  </si>
  <si>
    <t>M. ABDULLAHI</t>
  </si>
  <si>
    <t>07033351444</t>
  </si>
  <si>
    <t>SHEHU GOVERNMENT PILOT JUNIOR SECONDARY SCHOOL</t>
  </si>
  <si>
    <t>KABIR LABARAN KAURA</t>
  </si>
  <si>
    <t>07063408140</t>
  </si>
  <si>
    <t>DUTSI</t>
  </si>
  <si>
    <t>KAYAWA MODEL PRIMARY SCHOOL</t>
  </si>
  <si>
    <t>SALISU LAWAL</t>
  </si>
  <si>
    <t>08062333648</t>
  </si>
  <si>
    <t>MALUMFASHI</t>
  </si>
  <si>
    <t>SALLAU PRIMARY SCHOOL</t>
  </si>
  <si>
    <t>ALH ABDULLAHI</t>
  </si>
  <si>
    <t>07064843699</t>
  </si>
  <si>
    <t>JIBIA</t>
  </si>
  <si>
    <t>ARMY CHILD PRIMAR SCHOOL</t>
  </si>
  <si>
    <t>ALIYU SANI FARIN YARO</t>
  </si>
  <si>
    <t>07068724244</t>
  </si>
  <si>
    <t>KAITA</t>
  </si>
  <si>
    <t>SADA SOLI PRIMARY SCHOOL</t>
  </si>
  <si>
    <t>ABDULAZIZ UMAR</t>
  </si>
  <si>
    <t>07036452907</t>
  </si>
  <si>
    <t>GOVERNMENT JUNIOR SCIENCE SECONDARY  SCHOOL AJIWA</t>
  </si>
  <si>
    <t>SANI ABDULRAZAK</t>
  </si>
  <si>
    <t>09025260307</t>
  </si>
  <si>
    <t>1</t>
  </si>
  <si>
    <t>YARRUMA PRIMARY SCHOOL</t>
  </si>
  <si>
    <t xml:space="preserve">CROP FARMING </t>
  </si>
  <si>
    <t>SALISU GALADIMA</t>
  </si>
  <si>
    <t>08020781842</t>
  </si>
  <si>
    <t>2</t>
  </si>
  <si>
    <t>DAN MUSA</t>
  </si>
  <si>
    <t>MADAWA PRIMARY SCHOOL</t>
  </si>
  <si>
    <t>LAWAL WAKILI</t>
  </si>
  <si>
    <t>08081349217</t>
  </si>
  <si>
    <t>3</t>
  </si>
  <si>
    <t>KANKIA</t>
  </si>
  <si>
    <t>MAGAM PRIMARY SCHOOL</t>
  </si>
  <si>
    <t>FARUK MUHAMMAD MAGAM</t>
  </si>
  <si>
    <t>09034725787</t>
  </si>
  <si>
    <t>4</t>
  </si>
  <si>
    <t>MAZOJI NOMADIC PRIMARY SCHOOL</t>
  </si>
  <si>
    <t>SAMINU MUHAMMAD</t>
  </si>
  <si>
    <t>08067596115</t>
  </si>
  <si>
    <t>5</t>
  </si>
  <si>
    <t>KURFI</t>
  </si>
  <si>
    <t>SABON LAYI NOMADIC PRIMARY SCHOOL</t>
  </si>
  <si>
    <t>SANUSI SULEIMAN</t>
  </si>
  <si>
    <t>07032501547</t>
  </si>
  <si>
    <t>6</t>
  </si>
  <si>
    <t>BAURE</t>
  </si>
  <si>
    <t>DOKI BABBA PRIMARY SCHOOL</t>
  </si>
  <si>
    <t>SUFYANU UMAR</t>
  </si>
  <si>
    <t>08138012165</t>
  </si>
  <si>
    <t>7</t>
  </si>
  <si>
    <t>ZANGO</t>
  </si>
  <si>
    <t>GARNI PRIMARY SCHOOL</t>
  </si>
  <si>
    <t>ABDULLAHI BALA</t>
  </si>
  <si>
    <t>07065065994</t>
  </si>
  <si>
    <t>8</t>
  </si>
  <si>
    <t>RIMI</t>
  </si>
  <si>
    <t>RIMI MADINKA PRIMARY SCHOOL</t>
  </si>
  <si>
    <t>ISAH JUME ILIYASU</t>
  </si>
  <si>
    <t>08069090850</t>
  </si>
  <si>
    <t>9</t>
  </si>
  <si>
    <t>INGAWA</t>
  </si>
  <si>
    <t>SHANIYA PRIMARY SCHOOL</t>
  </si>
  <si>
    <t>ALH SALISU MATI</t>
  </si>
  <si>
    <t>08081699319</t>
  </si>
  <si>
    <t>10</t>
  </si>
  <si>
    <t>MAIADUA</t>
  </si>
  <si>
    <t>MAIKONI PRIMARY SCHOOL</t>
  </si>
  <si>
    <t>LAWAL SANDA</t>
  </si>
  <si>
    <t>08064638678</t>
  </si>
  <si>
    <t>11</t>
  </si>
  <si>
    <t>MASHI</t>
  </si>
  <si>
    <t>GIRL PRIMARY SCHOOL MASHI</t>
  </si>
  <si>
    <t>SALISU RABIU</t>
  </si>
  <si>
    <t>08087966132</t>
  </si>
  <si>
    <t>12</t>
  </si>
  <si>
    <t>SANDAMU</t>
  </si>
  <si>
    <t>KATSAYAL II PRIMARY SCHOOL</t>
  </si>
  <si>
    <t>DAYYABU MADUGU</t>
  </si>
  <si>
    <t>08068720275</t>
  </si>
  <si>
    <t>13</t>
  </si>
  <si>
    <t>BAKORI</t>
  </si>
  <si>
    <t>KWAKINA PRIMARY SCHOOL</t>
  </si>
  <si>
    <t>ABDULLAHI UMAR</t>
  </si>
  <si>
    <t>09066995887</t>
  </si>
  <si>
    <t>14</t>
  </si>
  <si>
    <t>FASKARI</t>
  </si>
  <si>
    <t>DAUDAWA MODEL PRIMARY SCHOOL</t>
  </si>
  <si>
    <t xml:space="preserve">IRO GAMBO </t>
  </si>
  <si>
    <t>08028101089</t>
  </si>
  <si>
    <t>15</t>
  </si>
  <si>
    <t>KAFUR</t>
  </si>
  <si>
    <t>PILOT PRIMARY SCHOOL MAHUTA</t>
  </si>
  <si>
    <t>RABIU D MUHAMMAD</t>
  </si>
  <si>
    <t>08155602641</t>
  </si>
  <si>
    <t>16</t>
  </si>
  <si>
    <t>SABUWA</t>
  </si>
  <si>
    <t>GAZARI PRIMARY SCHOOL</t>
  </si>
  <si>
    <t>YUSUF SANI</t>
  </si>
  <si>
    <t>07047792278</t>
  </si>
  <si>
    <t>17</t>
  </si>
  <si>
    <t>CHARANCHI</t>
  </si>
  <si>
    <t>HANAYE PRIMARY SCHOOL</t>
  </si>
  <si>
    <t>MAI UNGUWA UMMURU</t>
  </si>
  <si>
    <t>09127765891</t>
  </si>
  <si>
    <t>18</t>
  </si>
  <si>
    <t>BATSARI</t>
  </si>
  <si>
    <t xml:space="preserve">WAGINI PRIMARY SCHOOL </t>
  </si>
  <si>
    <t>ABDU ALIYU WAGINI</t>
  </si>
  <si>
    <t>08055296652</t>
  </si>
  <si>
    <t>19</t>
  </si>
  <si>
    <t>MANI</t>
  </si>
  <si>
    <t>BARYAWA PRIMARY SCHOOL</t>
  </si>
  <si>
    <t>YAHAYA BETI</t>
  </si>
  <si>
    <t>08106875190</t>
  </si>
  <si>
    <t>20</t>
  </si>
  <si>
    <t>RAFINFA PRIMARY SCHOOL</t>
  </si>
  <si>
    <t>ALH ABDULMUDALLAB BILYAMINU</t>
  </si>
  <si>
    <t>08034119964</t>
  </si>
  <si>
    <t>21</t>
  </si>
  <si>
    <t>BINDAWA</t>
  </si>
  <si>
    <t>DADIN KOWA PRIMARY SCHOOL</t>
  </si>
  <si>
    <t>SHAMSUDDEEN IBRAHIM</t>
  </si>
  <si>
    <t>07065844418</t>
  </si>
  <si>
    <t>22</t>
  </si>
  <si>
    <t>KUSADA</t>
  </si>
  <si>
    <t>AGANTA PRIMARY SCHOOL</t>
  </si>
  <si>
    <t>SANUSI ISAH</t>
  </si>
  <si>
    <t>07033761794</t>
  </si>
  <si>
    <t>23</t>
  </si>
  <si>
    <t>MATAZU</t>
  </si>
  <si>
    <t>GIDAN GWARJI PRIMARY SCHOOL</t>
  </si>
  <si>
    <t>MAI UNGUWA DAHIRU</t>
  </si>
  <si>
    <t>09160998125</t>
  </si>
  <si>
    <t>24</t>
  </si>
  <si>
    <t>MUSAWA</t>
  </si>
  <si>
    <t>GADANGA PRIMARY SCHOOL</t>
  </si>
  <si>
    <t>MAI UNGUWA SALE GADANGA</t>
  </si>
  <si>
    <t>08036365073</t>
  </si>
  <si>
    <t>25</t>
  </si>
  <si>
    <t>SAFANA</t>
  </si>
  <si>
    <t>BAUDE PRIMARY SCHOOL</t>
  </si>
  <si>
    <t>NURA LAWAL</t>
  </si>
  <si>
    <t>07033531449</t>
  </si>
  <si>
    <t>LIST OF BENEFITTING SCHOOLS - YEAR 2023</t>
  </si>
  <si>
    <t>TOTAL</t>
  </si>
  <si>
    <t>Purchase Supply</t>
  </si>
  <si>
    <t>Administration And Publicity</t>
  </si>
  <si>
    <t>Competitions</t>
  </si>
  <si>
    <t>Supervition, Assesment and Verification</t>
  </si>
  <si>
    <t xml:space="preserve"> GRAND TOTAL</t>
  </si>
  <si>
    <t>A: PRECURMENT OF FACILITIES, EQUIPEMENT, SUPPLIES &amp; INSTALLATION</t>
  </si>
  <si>
    <t>S/NO</t>
  </si>
  <si>
    <t xml:space="preserve">             ACTIVITY</t>
  </si>
  <si>
    <t>NUMER OF BENEFITING SCHOOLS</t>
  </si>
  <si>
    <t>ATHELETICS</t>
  </si>
  <si>
    <t>RUNNING SHOES</t>
  </si>
  <si>
    <t>15  jersery junior size</t>
  </si>
  <si>
    <t xml:space="preserve">To create Sportmanship in Schools                                                                                                                </t>
  </si>
  <si>
    <t>15 Runing  shoes junior size</t>
  </si>
  <si>
    <t>10 socks junior size</t>
  </si>
  <si>
    <t xml:space="preserve">SUB - TOTAL </t>
  </si>
  <si>
    <t>BALL GAME</t>
  </si>
  <si>
    <t>FOOTBALL</t>
  </si>
  <si>
    <t xml:space="preserve">To create Sportmanship in Schools                                                                                                                 
</t>
  </si>
  <si>
    <t>6 Balls</t>
  </si>
  <si>
    <t>Football Net</t>
  </si>
  <si>
    <t>Football jersery by 22 pieces (junior size)</t>
  </si>
  <si>
    <t>22 boats</t>
  </si>
  <si>
    <t>HAND BALL</t>
  </si>
  <si>
    <t>Hand ball  goal post by 3 meter</t>
  </si>
  <si>
    <t xml:space="preserve">To create Sportmanship in Schools                                                                                                              </t>
  </si>
  <si>
    <t>Hand ball Net</t>
  </si>
  <si>
    <t>Hand ball Jersey by 14 pieces (junior size)</t>
  </si>
  <si>
    <t>14 canvasses (junior size)</t>
  </si>
  <si>
    <t>14 socks SET</t>
  </si>
  <si>
    <t xml:space="preserve">4 Hand ball balls </t>
  </si>
  <si>
    <t>VOLLYBALL</t>
  </si>
  <si>
    <t>Volley ball headstand by 3 metre</t>
  </si>
  <si>
    <t xml:space="preserve">To create Sportmanship in Schools </t>
  </si>
  <si>
    <t>RACKET GAME</t>
  </si>
  <si>
    <t>4 socks</t>
  </si>
  <si>
    <t>ADMINISTRATION AND PUBLICITY SENSITAZATION</t>
  </si>
  <si>
    <t>S/No</t>
  </si>
  <si>
    <t>Electronic Media</t>
  </si>
  <si>
    <t>a</t>
  </si>
  <si>
    <t xml:space="preserve">Radio Vission FM Katsina </t>
  </si>
  <si>
    <t>Educate, Imformed, &amp; entertain the general public on the important of sporting activities in  educational sector in the state organised by SUBEB &amp; UBE</t>
  </si>
  <si>
    <t>b</t>
  </si>
  <si>
    <t>N.T.A katsina and Chennel TV</t>
  </si>
  <si>
    <t>Print Media</t>
  </si>
  <si>
    <t>Social Media</t>
  </si>
  <si>
    <t>Facebook</t>
  </si>
  <si>
    <t>Whatapp</t>
  </si>
  <si>
    <t>c</t>
  </si>
  <si>
    <t>Grand TOTAL</t>
  </si>
  <si>
    <t>SCHOOL COMPETITION</t>
  </si>
  <si>
    <t>NUMBER OF BENEFITTING SCHOOL</t>
  </si>
  <si>
    <t>UNIT OF ITEMS (EQUIPMENT &amp;  FACILITIES)</t>
  </si>
  <si>
    <t>COMPETITION</t>
  </si>
  <si>
    <t>To promote sportmanship among the pupils and community</t>
  </si>
  <si>
    <t>60 Schools</t>
  </si>
  <si>
    <t>Inter-Schools Competition</t>
  </si>
  <si>
    <t>Inter-LGEAs Competition</t>
  </si>
  <si>
    <t xml:space="preserve">3 Drivers Allowances  </t>
  </si>
  <si>
    <t>First Aid</t>
  </si>
  <si>
    <t>100 Bags @ 4000</t>
  </si>
  <si>
    <t>Entertaiment Of Deginateries</t>
  </si>
  <si>
    <t>Match Ball</t>
  </si>
  <si>
    <t xml:space="preserve">Stadium Mantainace  For All 5 Sport Games </t>
  </si>
  <si>
    <t>SUPERVISION, VARIFICATION, ASSESSMENT AND REPORTING</t>
  </si>
  <si>
    <t>D.O and 3 Subordinate</t>
  </si>
  <si>
    <t>34 LGEAs D.O</t>
  </si>
  <si>
    <t>Report Writing</t>
  </si>
  <si>
    <t>11 set of batting relay</t>
  </si>
  <si>
    <t>UNIT COST PER SCHOOL</t>
  </si>
  <si>
    <t>2 Goal Keeper Qut Fits</t>
  </si>
  <si>
    <t>2 Hand Gloves Junior Size</t>
  </si>
  <si>
    <t>22 Socks</t>
  </si>
  <si>
    <t>Volley Net</t>
  </si>
  <si>
    <t>Volleyball jersery by 12 pieces (junior size)</t>
  </si>
  <si>
    <t>4 Volleyball Balls</t>
  </si>
  <si>
    <t>12 Socks</t>
  </si>
  <si>
    <t>12 Canvasses ( junior size)</t>
  </si>
  <si>
    <t>Table Tennis</t>
  </si>
  <si>
    <t>Table Tennis Set</t>
  </si>
  <si>
    <t>4 Table Tennis canvasses (junior size)</t>
  </si>
  <si>
    <t>4 Table Tennis jersery junior size</t>
  </si>
  <si>
    <t xml:space="preserve">Cording and Distribution </t>
  </si>
  <si>
    <t>Banner</t>
  </si>
  <si>
    <t>100 T-Shirt for Official and Participanta &amp; 100 Facecap</t>
  </si>
  <si>
    <t>Refreshment of Degnitiries</t>
  </si>
  <si>
    <t>Breakfast For Participant</t>
  </si>
  <si>
    <t>Lunch For Participant</t>
  </si>
  <si>
    <t xml:space="preserve">Fueling  For 2 Vehicle For Conveying The Participant To The Venue </t>
  </si>
  <si>
    <t xml:space="preserve">Trophies, For The 5 Games </t>
  </si>
  <si>
    <t>100 Children Watch @2000</t>
  </si>
  <si>
    <t>Sub Total</t>
  </si>
  <si>
    <t>NUMBER OF BENEFITTING SCHOOL/ PARTICIPANTS</t>
  </si>
  <si>
    <t>Desk Officer and 3 Sabodinate Offical for Monitoring the State Final</t>
  </si>
  <si>
    <t>3 SUBEB Management</t>
  </si>
  <si>
    <t xml:space="preserve">UBEC Monitoring Officers </t>
  </si>
  <si>
    <t>Security Police,Civil Depence and Vigilanty During the State Final</t>
  </si>
  <si>
    <t xml:space="preserve">Refree Allowances and Match Comissiner for 15 Sports Officials for the State Final </t>
  </si>
  <si>
    <t xml:space="preserve">Certificate for Perticipation for all 5 Sport Games </t>
  </si>
  <si>
    <t>STATE FINAL</t>
  </si>
  <si>
    <t>ZONAL FINAL</t>
  </si>
  <si>
    <t>Registration</t>
  </si>
  <si>
    <t xml:space="preserve">2 Drivers Allowances  </t>
  </si>
  <si>
    <t>Couchies Allowances</t>
  </si>
  <si>
    <t>Breakfast for Participant</t>
  </si>
  <si>
    <t>Lunch for Participant</t>
  </si>
  <si>
    <t>Dinner for 100 Participant</t>
  </si>
  <si>
    <t>Fueling  of 2 Vehicle 2 &amp; Fro</t>
  </si>
  <si>
    <t>Desk officer and 3 Sobodinate Allowances</t>
  </si>
  <si>
    <t>Number of Days</t>
  </si>
  <si>
    <t>NATIONAL FINAL</t>
  </si>
  <si>
    <t>Super six (6) hit competition</t>
  </si>
  <si>
    <t>Other competition</t>
  </si>
  <si>
    <t>Management SUBEB - 5</t>
  </si>
  <si>
    <t>2023 LIST OF SELECTED SCHOOLS BY NAME, ADDRESS, LOATION,LGEAs, SENATORIAL ZONE,TYPES OF SPORTS &amp; GAMES,NAME OF ITEMS, QUANTITY AND TOTAL</t>
  </si>
  <si>
    <t>NAME OF BENEFICIARY SCHOOLS</t>
  </si>
  <si>
    <t>ADDRESS/LOCATION</t>
  </si>
  <si>
    <t>SENATORIAL ZONE</t>
  </si>
  <si>
    <t>NAME OF ITEMS PROCURED AND QUANTITY OF ITEMS PROCURED</t>
  </si>
  <si>
    <t>TABLE TENIS</t>
  </si>
  <si>
    <t>KATSINA ZONE</t>
  </si>
  <si>
    <t>HON SANI ALIYU DANLAMI SCIENCE PRIMARY SCHOOL</t>
  </si>
  <si>
    <t>ISAH KAI QURANIC MODEL PRIMARY SCHOOL</t>
  </si>
  <si>
    <t>MUSA YARADUA QURANIC MODEL PRIMARY SCHOOL</t>
  </si>
  <si>
    <t>KWAI MODEL PRIMARY SCHOOL</t>
  </si>
  <si>
    <t>TSANNI MODEL PRIMARY SCHOOL</t>
  </si>
  <si>
    <t>DABAIBAYAWA MODEL MODEL PRIMARY SCHOOL</t>
  </si>
  <si>
    <t xml:space="preserve">MAGAMA PRIMARY SCHOOL </t>
  </si>
  <si>
    <t>KURAYE PRIMARY SCHOOL</t>
  </si>
  <si>
    <t>ZUBAIRU PILOT PRIMARY SCHOOL</t>
  </si>
  <si>
    <t>PILOT PRIMARY SCHOOL TUDUN WADA</t>
  </si>
  <si>
    <t>SULE NA KULE PRIMARY SCHOOL</t>
  </si>
  <si>
    <t>GAFIYA MODEL PRIMARY SCHOOL</t>
  </si>
  <si>
    <t>GIRLS DAY PILOT PRIMAR SCHOOL</t>
  </si>
  <si>
    <t>KOFAR KUDU CONVENTIONAL PRIMARY SCHOOL</t>
  </si>
  <si>
    <t>DAUDA DAURA NURSERY AND PRIMAY SCHOOL</t>
  </si>
  <si>
    <t>DAURA ZONE</t>
  </si>
  <si>
    <t>KALGO PRIMARY SCHOOL</t>
  </si>
  <si>
    <t>MADAWAKI ABUBAKAR PRIMARY SCHOOL</t>
  </si>
  <si>
    <t>GEP PRIMART SCHOOL BAURE</t>
  </si>
  <si>
    <t>FATIMA SHEMA GIRLS PRI. SCHOOL</t>
  </si>
  <si>
    <t>TASHAR MALAMA PRI. SCH</t>
  </si>
  <si>
    <t>HAMZA ABDULLAHI PRIMARY SCHOOL</t>
  </si>
  <si>
    <t xml:space="preserve">DURBI PRIMARY SCHOOL </t>
  </si>
  <si>
    <t>JIGAWA PRIMARY SCHOOL</t>
  </si>
  <si>
    <t>MAGAJIYA PRIMARY SCHOOL</t>
  </si>
  <si>
    <t>ISHIYA PRIMARY SCHOOL</t>
  </si>
  <si>
    <t>MAKERA PRIMARY SCHOOL</t>
  </si>
  <si>
    <t>FUNTUA ZONE</t>
  </si>
  <si>
    <t>SHEHU PRIMARY SCHOOL</t>
  </si>
  <si>
    <t>TARZANA PRIMARY SCHOOL</t>
  </si>
  <si>
    <t>YAMMA PRIMARY SCHOOL</t>
  </si>
  <si>
    <t>LEA PRIMARY SCHOOL</t>
  </si>
  <si>
    <t>DANJA</t>
  </si>
  <si>
    <t>MAIRUWA MODEL PRIMARY SCHOOL</t>
  </si>
  <si>
    <t>DURMAI PRIMARY SCHOOL</t>
  </si>
  <si>
    <t>DANMARKE PRIMARY SCHOOL</t>
  </si>
  <si>
    <t>YARGOJE PRIMARY SCHOOL</t>
  </si>
  <si>
    <t>YARMAMA PRIMARY SCHOOL</t>
  </si>
  <si>
    <t>ALIYU PRIMARY SCHOOL</t>
  </si>
  <si>
    <t>PILOT PRIMARY SCHOOL SABUWA</t>
  </si>
  <si>
    <t>DANYUSUFA MODEL PRIMARY SCHOOL</t>
  </si>
  <si>
    <t>MODEL PRIMARY SCHOOL</t>
  </si>
  <si>
    <t>MAISHANU PRIMARY SCHOOL</t>
  </si>
  <si>
    <t>DANMUSA</t>
  </si>
  <si>
    <t>SULEIMAN PRIMARY SCHOOL</t>
  </si>
  <si>
    <t>KOFA PRIMARY SCHOOL</t>
  </si>
  <si>
    <t>MATAZU C PRIMARY SCHOOL</t>
  </si>
  <si>
    <t xml:space="preserve">GIRLS P.S </t>
  </si>
  <si>
    <t>ABUBAKAR GUMI ISLAMIYYA PRI SCH</t>
  </si>
  <si>
    <t>TOTAL ITEMS PROCURED</t>
  </si>
  <si>
    <t>DEPARTMENT OF QUALITY ASSURANCE</t>
  </si>
  <si>
    <t xml:space="preserve">IMPLEMENTATION  STRATEGY </t>
  </si>
  <si>
    <t>OUTCOME</t>
  </si>
  <si>
    <t>SUB-TOTAL</t>
  </si>
  <si>
    <t>To enhance the mobility and operational efficiency and strengthen digital data collection, real-time reporting, and evidence-based decision-making during school monitoring and evaluation activities</t>
  </si>
  <si>
    <t>SUBEB Dept. of QA</t>
  </si>
  <si>
    <t>Improved access to schools, accuracy, timeliness, and completeness of QA data.</t>
  </si>
  <si>
    <t>Configuration and customization</t>
  </si>
  <si>
    <t>To facilitate joint quality evaluation of sampled schools through coordinated monitoring visits by UBEC, SUBEB, and LGEA officials</t>
  </si>
  <si>
    <t>Evaluation Of Sample Schools</t>
  </si>
  <si>
    <t>UBEC, SUBEB &amp; LGEA</t>
  </si>
  <si>
    <t>SUBEB &amp; LGEA</t>
  </si>
  <si>
    <t>Strengthened inter-agency collaboration in school quality assurance</t>
  </si>
  <si>
    <t>Transport and fuel</t>
  </si>
  <si>
    <t>Conveyqa Officersto Schools.</t>
  </si>
  <si>
    <t>LGEA &amp; Schools</t>
  </si>
  <si>
    <t>Enhanced coverage of schools within the monitoring cycle</t>
  </si>
  <si>
    <t>Follow-Up</t>
  </si>
  <si>
    <t>SCHOOLS PREVIOU SLY VISITED</t>
  </si>
  <si>
    <t>Continuous improvement in teaching, learning, and school management practices</t>
  </si>
  <si>
    <t>Routine School Monitoring by QA Officers</t>
  </si>
  <si>
    <t>UBEC, SUBEB&amp; LGEAs</t>
  </si>
  <si>
    <t>Improved teaching and learning processes in schools.</t>
  </si>
  <si>
    <t>Production of QA Instruments, Report Writing and Harmonization</t>
  </si>
  <si>
    <t>To develop standardized QA monitoring instruments and produce harmonized reports for informed decision-making and policy formulation</t>
  </si>
  <si>
    <t>Availability of standardized QA tools and reporting templates</t>
  </si>
  <si>
    <t xml:space="preserve">2023 QUALITY ASSURANCE 2% ALLOCATION EXPENDITURE </t>
  </si>
  <si>
    <t>UBEC/SUBEB</t>
  </si>
  <si>
    <t>Procurement of Tablets</t>
  </si>
  <si>
    <t>Procurement of Boxer Motocycles Brand New</t>
  </si>
  <si>
    <t>Request for Quotation</t>
  </si>
  <si>
    <t>SUBEB Dept. QA &amp; LGEAs</t>
  </si>
  <si>
    <t>Master Training of QAO's</t>
  </si>
  <si>
    <t>For effective service delivery</t>
  </si>
  <si>
    <t>Dept. of QA</t>
  </si>
  <si>
    <t>Conduct of CQA for 9-Wweeks to visit schools by UBEC, SUBEB &amp; LGEA to evaluate 144 Schools per Term</t>
  </si>
  <si>
    <t xml:space="preserve">To support the movement of QA officers and monitoring teams to schools </t>
  </si>
  <si>
    <t>To ensure level of compliance with earlier QA recommendations</t>
  </si>
  <si>
    <t>Use previous Report to Crosscheck Compliance Level</t>
  </si>
  <si>
    <t>To institutionalize regular and systematic school monitoring</t>
  </si>
  <si>
    <t>Daily schools visit</t>
  </si>
  <si>
    <t>Use of staff and Instruments</t>
  </si>
  <si>
    <t xml:space="preserve">SUPERVISION AND PROJECT MONITORING </t>
  </si>
  <si>
    <t>Budget Line / Component</t>
  </si>
  <si>
    <t>Activity Description</t>
  </si>
  <si>
    <t>Amount (₦)</t>
  </si>
  <si>
    <t>Supervision of Projects</t>
  </si>
  <si>
    <t>Take – off of the project/mobilization</t>
  </si>
  <si>
    <t>Progress of the project</t>
  </si>
  <si>
    <t>Completion of the project</t>
  </si>
  <si>
    <t xml:space="preserve">Release of retention </t>
  </si>
  <si>
    <t>LGEA Heads of Physical Planning/Technical Officers, &amp; Education Secretaries 34No. @ 150,000</t>
  </si>
  <si>
    <t>Projects monitoring</t>
  </si>
  <si>
    <t>SUBEB Management/with Engineers</t>
  </si>
  <si>
    <t>SUBEB Management/Finance/Engineers</t>
  </si>
  <si>
    <t>SUBEB Board members/Engineers</t>
  </si>
  <si>
    <t>Finance ,Audit/Store Monitoring</t>
  </si>
  <si>
    <t>Committees/Engineers Monitoring</t>
  </si>
  <si>
    <t>External Monitoring Team/Engineers &amp; Finance</t>
  </si>
  <si>
    <t>State &amp; Local Govt. Audit</t>
  </si>
  <si>
    <t>State projects Monitoring and Inspection Standard Committee</t>
  </si>
  <si>
    <t>Project Management Tools</t>
  </si>
  <si>
    <t>Repairs of Monitoring Vehicles (Hilux)</t>
  </si>
  <si>
    <t>UBEC INTERVENTION PROJECT 2023</t>
  </si>
  <si>
    <t>Training of 9 Technical Officers on “Enhancing Quality at Project Sites using simple Tools on the Spot Assessment by NBRRI</t>
  </si>
  <si>
    <t>Laptop Computers 6No. @350,000.00 each</t>
  </si>
  <si>
    <t>Servicing Office Equipment/Working Materials</t>
  </si>
  <si>
    <t>A4 Papers @25,000.00 x 19</t>
  </si>
  <si>
    <t>Purchase of Colour Printer 18,000x8</t>
  </si>
  <si>
    <t>Purchase of Black Toner Printer 13,000 x10</t>
  </si>
  <si>
    <t xml:space="preserve">Servicing of Computers @20,000 x 5	</t>
  </si>
  <si>
    <t>Allow for Labour</t>
  </si>
  <si>
    <t>Servicing of Printers/Photocopy@25200x5</t>
  </si>
  <si>
    <t>06 D17 KT</t>
  </si>
  <si>
    <t>06 D78 KT</t>
  </si>
  <si>
    <t>06 D81 KT</t>
  </si>
  <si>
    <t>06 D79 KT</t>
  </si>
  <si>
    <t>06 D83 KT</t>
  </si>
  <si>
    <t>06 D23 KT</t>
  </si>
  <si>
    <t>Distle water battery Chemical to existing one 8No - 10 liter @ 53,924.796 x 8</t>
  </si>
  <si>
    <t xml:space="preserve">Renovation of  4 VIP Toilets </t>
  </si>
  <si>
    <t>Construction of a Block of 6 Classrooms Storey Building</t>
  </si>
  <si>
    <t>Construction of a block of 2 classrooms with ofice and store</t>
  </si>
  <si>
    <t>SUMMARY OF INTERVENTION BY SECTOR FOR THE YEAR 2023</t>
  </si>
  <si>
    <t>BUDGET 2023 (N)</t>
  </si>
  <si>
    <t>ACTUAL 2023 (N)</t>
  </si>
  <si>
    <t>Rennovation of VIP Toilets</t>
  </si>
  <si>
    <t>Renovation of Wall Fencing</t>
  </si>
  <si>
    <t>Procurement of ECD furniture (1 Table and 4 Chairs)</t>
  </si>
  <si>
    <t>Procurement of 2 set of Teachers 'furnitur</t>
  </si>
  <si>
    <t>Renovation of a block of 2-classrooms, office &amp; store</t>
  </si>
  <si>
    <t>Renovation of 3 Cubicles VIP Toilets</t>
  </si>
  <si>
    <t>Renovation of 1 Cubicle VIP Toilets</t>
  </si>
  <si>
    <t>Rennovation of 4 Cubicle VIP Toilets</t>
  </si>
  <si>
    <t xml:space="preserve">2023 SPORT DEVELOPMENT ACTIVITIES BUDGET EXPENDITURE BREAKDOWN </t>
  </si>
  <si>
    <t>2023 UBEC / SUBEB INTERVENTION PROJECTS SPORTS EQUIPMENTS</t>
  </si>
  <si>
    <r>
      <rPr>
        <b/>
        <sz val="10"/>
        <color indexed="8"/>
        <rFont val="Cambria"/>
        <family val="1"/>
        <scheme val="major"/>
      </rPr>
      <t xml:space="preserve">FOOT BALL.         </t>
    </r>
    <r>
      <rPr>
        <sz val="10"/>
        <color indexed="8"/>
        <rFont val="Cambria"/>
        <family val="1"/>
        <scheme val="major"/>
      </rPr>
      <t>2 Goal keeper Qut Fits,2 Hand Gloves Junior size,22 Socks,6 Balls, Football Net, Football Jersery by 22 Pieces, 22 Boats</t>
    </r>
  </si>
  <si>
    <r>
      <t xml:space="preserve">VOLLEY BALL.  </t>
    </r>
    <r>
      <rPr>
        <sz val="10"/>
        <color indexed="8"/>
        <rFont val="Cambria"/>
        <family val="1"/>
        <scheme val="major"/>
      </rPr>
      <t>Volley ball headstand by 3 metre,  volley Net, volleyball jersery by 12 pieces, 4 volleyball Balls, 12 socks, 12 canvasses</t>
    </r>
  </si>
  <si>
    <r>
      <rPr>
        <b/>
        <sz val="10"/>
        <color indexed="8"/>
        <rFont val="Cambria"/>
        <family val="1"/>
        <scheme val="major"/>
      </rPr>
      <t xml:space="preserve">HAND BALL   </t>
    </r>
    <r>
      <rPr>
        <sz val="10"/>
        <color indexed="8"/>
        <rFont val="Cambria"/>
        <family val="1"/>
        <scheme val="major"/>
      </rPr>
      <t xml:space="preserve">, Hand ball  goal post by 3 meter, Hand ball Net, Hand ball Jersey by 14 pieces, 14 canvasses,  14 socks , 4 Hand ball balls  </t>
    </r>
  </si>
  <si>
    <r>
      <rPr>
        <b/>
        <sz val="10"/>
        <color indexed="8"/>
        <rFont val="Cambria"/>
        <family val="1"/>
        <scheme val="major"/>
      </rPr>
      <t xml:space="preserve">ATHLETIC.   </t>
    </r>
    <r>
      <rPr>
        <sz val="10"/>
        <color indexed="8"/>
        <rFont val="Cambria"/>
        <family val="1"/>
        <scheme val="major"/>
      </rPr>
      <t>10 jersery, 10 spike shoes, Batting relay by 11 set,  10 socks</t>
    </r>
  </si>
  <si>
    <t>SALARY</t>
  </si>
  <si>
    <t>MAI'ADUA</t>
  </si>
  <si>
    <t xml:space="preserve">1MONTH OH </t>
  </si>
  <si>
    <t>JAN TO DEC 2023</t>
  </si>
  <si>
    <t>LGEA KANKARA</t>
  </si>
  <si>
    <t>STATE UNIVERSAL BASIC EDUCATION BOARD, KATSINA</t>
  </si>
  <si>
    <t>SUMMARY OF LGEA OVERHEAD RUNNING COST FOR THE MONTH OF JANUARY TO DECEMBER 2023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</si>
  <si>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</si>
  <si>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</si>
  <si>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</si>
  <si>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</si>
  <si>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</si>
  <si>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</si>
  <si>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</si>
  <si>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</si>
  <si>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</si>
  <si>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</si>
  <si>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</si>
  <si>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</si>
  <si>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S-POWER</t>
  </si>
  <si>
    <t>SUMMARY OF SALARY (PERSONNEL COST) FOR THE MONTH OF JANUARY TO DECEMBER 2023</t>
  </si>
  <si>
    <t>JAN - DEC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</si>
</sst>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0.0000"/>
    <numFmt numFmtId="166" formatCode="0.0%"/>
    <numFmt numFmtId="167" formatCode="&quot;₦&quot;#,##0.00"/>
    <numFmt numFmtId="168" formatCode="0.0"/>
    <numFmt numFmtId="169" formatCode="_-* #,##0.0000_-;\-* #,##0.0000_-;_-* &quot;-&quot;??_-;_-@_-"/>
    <numFmt numFmtId="170" formatCode="_(* #,##0.0000_);_(* \(#,##0.0000\);_(* &quot;-&quot;??_);_(@_)"/>
    <numFmt numFmtId="171" formatCode="_ * #,##0.00_ ;_ * \-#,##0.00_ ;_ * &quot;-&quot;??_ ;_ @_ "/>
  </numFmts>
  <fonts count="47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11"/>
      <color theme="1"/>
      <name val="Cambria"/>
      <family val="1"/>
      <scheme val="major"/>
    </font>
    <font>
      <b/>
      <sz val="10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0"/>
      <name val="Calibri"/>
      <family val="2"/>
    </font>
    <font>
      <sz val="11"/>
      <color theme="1"/>
      <name val="Calibri"/>
      <family val="2"/>
      <charset val="1"/>
      <scheme val="minor"/>
    </font>
    <font>
      <b/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Algerian"/>
      <family val="5"/>
    </font>
    <font>
      <sz val="16"/>
      <color theme="1"/>
      <name val="Arial Black"/>
      <family val="2"/>
    </font>
    <font>
      <b/>
      <sz val="11"/>
      <name val="Calibri"/>
      <family val="2"/>
      <scheme val="minor"/>
    </font>
    <font>
      <b/>
      <sz val="14"/>
      <color rgb="FF000000"/>
      <name val="Calibri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b/>
      <sz val="10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3"/>
      <color theme="1"/>
      <name val="Calibri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6" fillId="0" borderId="0"/>
    <xf numFmtId="0" fontId="9" fillId="3" borderId="42" applyNumberFormat="0" applyAlignment="0" applyProtection="0">
      <alignment vertical="center"/>
    </xf>
    <xf numFmtId="9" fontId="6" fillId="0" borderId="0" applyFont="0" applyFill="0" applyBorder="0" applyAlignment="0" applyProtection="0"/>
    <xf numFmtId="0" fontId="6" fillId="0" borderId="0">
      <alignment vertical="center"/>
    </xf>
    <xf numFmtId="171" fontId="6" fillId="0" borderId="0" applyFont="0" applyFill="0" applyBorder="0" applyAlignment="0" applyProtection="0">
      <alignment vertical="center"/>
    </xf>
    <xf numFmtId="0" fontId="43" fillId="0" borderId="0">
      <alignment vertical="center"/>
    </xf>
    <xf numFmtId="171" fontId="43" fillId="0" borderId="0" applyFont="0" applyFill="0" applyBorder="0" applyAlignment="0" applyProtection="0">
      <alignment vertical="center"/>
    </xf>
  </cellStyleXfs>
  <cellXfs count="57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11" fillId="0" borderId="1" xfId="0" applyFont="1" applyBorder="1" applyAlignment="1">
      <alignment horizontal="center" vertical="top" wrapText="1"/>
    </xf>
    <xf numFmtId="43" fontId="0" fillId="0" borderId="0" xfId="0" applyNumberFormat="1"/>
    <xf numFmtId="164" fontId="6" fillId="0" borderId="0" xfId="1" applyFont="1"/>
    <xf numFmtId="0" fontId="10" fillId="0" borderId="0" xfId="0" applyFo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164" fontId="12" fillId="0" borderId="1" xfId="1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164" fontId="6" fillId="0" borderId="1" xfId="1" applyFont="1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164" fontId="6" fillId="0" borderId="1" xfId="1" applyFont="1" applyBorder="1"/>
    <xf numFmtId="164" fontId="12" fillId="0" borderId="1" xfId="1" applyFont="1" applyBorder="1" applyAlignment="1">
      <alignment vertical="top"/>
    </xf>
    <xf numFmtId="0" fontId="0" fillId="0" borderId="1" xfId="0" applyBorder="1" applyAlignment="1">
      <alignment vertical="top" wrapText="1" shrinkToFi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vertical="top"/>
    </xf>
    <xf numFmtId="0" fontId="0" fillId="0" borderId="0" xfId="0" applyAlignment="1">
      <alignment horizontal="left"/>
    </xf>
    <xf numFmtId="0" fontId="12" fillId="0" borderId="1" xfId="0" applyFont="1" applyBorder="1" applyAlignment="1">
      <alignment horizontal="left" vertical="top" wrapText="1"/>
    </xf>
    <xf numFmtId="165" fontId="0" fillId="0" borderId="1" xfId="0" applyNumberFormat="1" applyBorder="1" applyAlignment="1">
      <alignment horizontal="left"/>
    </xf>
    <xf numFmtId="165" fontId="0" fillId="0" borderId="1" xfId="0" applyNumberFormat="1" applyBorder="1" applyAlignment="1">
      <alignment horizontal="left" vertical="top" wrapText="1"/>
    </xf>
    <xf numFmtId="165" fontId="12" fillId="0" borderId="1" xfId="0" applyNumberFormat="1" applyFont="1" applyBorder="1" applyAlignment="1">
      <alignment horizontal="left" vertical="top"/>
    </xf>
    <xf numFmtId="165" fontId="0" fillId="0" borderId="1" xfId="0" applyNumberFormat="1" applyBorder="1" applyAlignment="1">
      <alignment horizontal="left" vertical="top"/>
    </xf>
    <xf numFmtId="165" fontId="0" fillId="4" borderId="1" xfId="0" applyNumberFormat="1" applyFill="1" applyBorder="1" applyAlignment="1">
      <alignment horizontal="left"/>
    </xf>
    <xf numFmtId="0" fontId="1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165" fontId="0" fillId="4" borderId="1" xfId="0" applyNumberFormat="1" applyFill="1" applyBorder="1" applyAlignment="1">
      <alignment horizontal="left" vertical="top"/>
    </xf>
    <xf numFmtId="0" fontId="7" fillId="5" borderId="1" xfId="0" applyFont="1" applyFill="1" applyBorder="1" applyAlignment="1">
      <alignment horizontal="center" wrapText="1"/>
    </xf>
    <xf numFmtId="165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64" fontId="12" fillId="0" borderId="1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horizontal="left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4" fontId="6" fillId="0" borderId="1" xfId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165" fontId="0" fillId="0" borderId="1" xfId="0" applyNumberFormat="1" applyBorder="1" applyAlignment="1">
      <alignment horizontal="center" vertical="top" wrapText="1"/>
    </xf>
    <xf numFmtId="164" fontId="6" fillId="0" borderId="1" xfId="1" applyFont="1" applyFill="1" applyBorder="1" applyAlignment="1">
      <alignment vertical="top" wrapText="1"/>
    </xf>
    <xf numFmtId="164" fontId="6" fillId="0" borderId="1" xfId="1" applyFont="1" applyBorder="1" applyAlignment="1">
      <alignment vertical="center" wrapText="1"/>
    </xf>
    <xf numFmtId="165" fontId="0" fillId="0" borderId="1" xfId="0" applyNumberFormat="1" applyBorder="1" applyAlignment="1">
      <alignment horizontal="left" vertical="center"/>
    </xf>
    <xf numFmtId="164" fontId="6" fillId="0" borderId="0" xfId="1" applyFont="1" applyAlignment="1">
      <alignment vertical="center"/>
    </xf>
    <xf numFmtId="164" fontId="0" fillId="0" borderId="0" xfId="0" applyNumberFormat="1" applyAlignment="1">
      <alignment vertical="center"/>
    </xf>
    <xf numFmtId="0" fontId="11" fillId="0" borderId="1" xfId="0" applyFont="1" applyBorder="1" applyAlignment="1">
      <alignment vertical="center" wrapText="1"/>
    </xf>
    <xf numFmtId="164" fontId="11" fillId="0" borderId="1" xfId="1" applyFon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7" fillId="6" borderId="4" xfId="0" applyFont="1" applyFill="1" applyBorder="1"/>
    <xf numFmtId="0" fontId="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9" fontId="6" fillId="0" borderId="1" xfId="6" applyFont="1" applyBorder="1"/>
    <xf numFmtId="0" fontId="10" fillId="7" borderId="1" xfId="0" applyFont="1" applyFill="1" applyBorder="1" applyAlignment="1">
      <alignment horizontal="left" vertical="center" wrapText="1"/>
    </xf>
    <xf numFmtId="164" fontId="6" fillId="7" borderId="1" xfId="1" applyFont="1" applyFill="1" applyBorder="1"/>
    <xf numFmtId="9" fontId="6" fillId="7" borderId="1" xfId="6" applyFont="1" applyFill="1" applyBorder="1"/>
    <xf numFmtId="9" fontId="6" fillId="0" borderId="1" xfId="6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9" fontId="6" fillId="7" borderId="1" xfId="6" applyFont="1" applyFill="1" applyBorder="1" applyAlignment="1">
      <alignment horizontal="center"/>
    </xf>
    <xf numFmtId="0" fontId="0" fillId="7" borderId="5" xfId="0" applyFill="1" applyBorder="1" applyAlignment="1">
      <alignment horizontal="center" vertical="center"/>
    </xf>
    <xf numFmtId="9" fontId="6" fillId="0" borderId="5" xfId="6" applyFont="1" applyBorder="1" applyAlignment="1">
      <alignment horizontal="center" vertical="center"/>
    </xf>
    <xf numFmtId="164" fontId="6" fillId="0" borderId="1" xfId="1" applyFont="1" applyBorder="1" applyAlignment="1">
      <alignment vertical="center"/>
    </xf>
    <xf numFmtId="164" fontId="10" fillId="7" borderId="1" xfId="1" applyFont="1" applyFill="1" applyBorder="1"/>
    <xf numFmtId="9" fontId="10" fillId="7" borderId="1" xfId="6" applyFont="1" applyFill="1" applyBorder="1"/>
    <xf numFmtId="0" fontId="10" fillId="7" borderId="5" xfId="0" applyFont="1" applyFill="1" applyBorder="1" applyAlignment="1">
      <alignment horizontal="center" vertical="center"/>
    </xf>
    <xf numFmtId="164" fontId="10" fillId="8" borderId="6" xfId="0" applyNumberFormat="1" applyFont="1" applyFill="1" applyBorder="1"/>
    <xf numFmtId="0" fontId="10" fillId="8" borderId="6" xfId="0" applyFont="1" applyFill="1" applyBorder="1"/>
    <xf numFmtId="164" fontId="10" fillId="8" borderId="6" xfId="1" applyFont="1" applyFill="1" applyBorder="1"/>
    <xf numFmtId="0" fontId="10" fillId="8" borderId="7" xfId="0" applyFont="1" applyFill="1" applyBorder="1" applyAlignment="1">
      <alignment horizontal="center" vertical="center"/>
    </xf>
    <xf numFmtId="9" fontId="10" fillId="7" borderId="5" xfId="6" applyFont="1" applyFill="1" applyBorder="1" applyAlignment="1">
      <alignment horizontal="center"/>
    </xf>
    <xf numFmtId="164" fontId="6" fillId="0" borderId="2" xfId="1" applyFont="1" applyBorder="1" applyAlignment="1">
      <alignment horizontal="center" vertical="center" wrapText="1"/>
    </xf>
    <xf numFmtId="166" fontId="6" fillId="0" borderId="1" xfId="6" applyNumberFormat="1" applyFont="1" applyBorder="1" applyAlignment="1">
      <alignment horizontal="center"/>
    </xf>
    <xf numFmtId="166" fontId="6" fillId="0" borderId="5" xfId="6" applyNumberFormat="1" applyFont="1" applyBorder="1" applyAlignment="1">
      <alignment horizontal="center"/>
    </xf>
    <xf numFmtId="166" fontId="6" fillId="0" borderId="5" xfId="6" applyNumberFormat="1" applyFont="1" applyBorder="1" applyAlignment="1">
      <alignment horizontal="center" vertical="center"/>
    </xf>
    <xf numFmtId="9" fontId="10" fillId="7" borderId="1" xfId="6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5" borderId="8" xfId="0" applyFont="1" applyFill="1" applyBorder="1" applyAlignment="1">
      <alignment horizontal="left"/>
    </xf>
    <xf numFmtId="0" fontId="15" fillId="5" borderId="4" xfId="0" applyFont="1" applyFill="1" applyBorder="1" applyAlignment="1">
      <alignment horizontal="center"/>
    </xf>
    <xf numFmtId="0" fontId="15" fillId="5" borderId="9" xfId="0" applyFont="1" applyFill="1" applyBorder="1" applyAlignment="1">
      <alignment horizontal="center"/>
    </xf>
    <xf numFmtId="0" fontId="0" fillId="0" borderId="10" xfId="0" applyBorder="1" applyAlignment="1">
      <alignment horizontal="left" vertical="center"/>
    </xf>
    <xf numFmtId="9" fontId="16" fillId="0" borderId="1" xfId="0" applyNumberFormat="1" applyFont="1" applyBorder="1" applyAlignment="1">
      <alignment horizontal="center" vertical="center"/>
    </xf>
    <xf numFmtId="164" fontId="6" fillId="0" borderId="5" xfId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 wrapText="1"/>
    </xf>
    <xf numFmtId="0" fontId="10" fillId="9" borderId="11" xfId="0" applyFont="1" applyFill="1" applyBorder="1" applyAlignment="1">
      <alignment horizontal="left"/>
    </xf>
    <xf numFmtId="0" fontId="10" fillId="9" borderId="6" xfId="0" applyFont="1" applyFill="1" applyBorder="1" applyAlignment="1">
      <alignment vertical="center"/>
    </xf>
    <xf numFmtId="164" fontId="10" fillId="9" borderId="7" xfId="1" applyFont="1" applyFill="1" applyBorder="1" applyAlignment="1">
      <alignment horizontal="left" vertical="center"/>
    </xf>
    <xf numFmtId="0" fontId="17" fillId="5" borderId="10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10" fillId="7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1" fontId="18" fillId="7" borderId="1" xfId="0" applyNumberFormat="1" applyFont="1" applyFill="1" applyBorder="1" applyAlignment="1">
      <alignment horizontal="center" vertical="center" wrapText="1" shrinkToFit="1"/>
    </xf>
    <xf numFmtId="167" fontId="18" fillId="7" borderId="1" xfId="0" applyNumberFormat="1" applyFont="1" applyFill="1" applyBorder="1" applyAlignment="1">
      <alignment horizontal="right" vertical="center"/>
    </xf>
    <xf numFmtId="168" fontId="19" fillId="0" borderId="10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top" wrapText="1"/>
    </xf>
    <xf numFmtId="164" fontId="2" fillId="0" borderId="1" xfId="1" applyFont="1" applyBorder="1" applyAlignment="1">
      <alignment horizontal="right" vertical="center" wrapText="1"/>
    </xf>
    <xf numFmtId="164" fontId="2" fillId="0" borderId="5" xfId="1" applyFont="1" applyBorder="1" applyAlignment="1">
      <alignment horizontal="right" vertical="center" wrapText="1"/>
    </xf>
    <xf numFmtId="49" fontId="20" fillId="0" borderId="1" xfId="0" applyNumberFormat="1" applyFont="1" applyBorder="1" applyAlignment="1">
      <alignment horizontal="left" vertical="center" wrapText="1"/>
    </xf>
    <xf numFmtId="1" fontId="19" fillId="0" borderId="10" xfId="0" applyNumberFormat="1" applyFont="1" applyBorder="1" applyAlignment="1">
      <alignment horizontal="center" vertical="center" shrinkToFit="1"/>
    </xf>
    <xf numFmtId="164" fontId="19" fillId="0" borderId="1" xfId="1" applyFont="1" applyBorder="1" applyAlignment="1">
      <alignment horizontal="right" vertical="center"/>
    </xf>
    <xf numFmtId="49" fontId="20" fillId="0" borderId="1" xfId="0" applyNumberFormat="1" applyFont="1" applyBorder="1" applyAlignment="1">
      <alignment vertical="center" wrapText="1"/>
    </xf>
    <xf numFmtId="0" fontId="21" fillId="9" borderId="10" xfId="0" applyFont="1" applyFill="1" applyBorder="1" applyAlignment="1">
      <alignment horizontal="center" vertical="top"/>
    </xf>
    <xf numFmtId="1" fontId="18" fillId="9" borderId="1" xfId="0" applyNumberFormat="1" applyFont="1" applyFill="1" applyBorder="1" applyAlignment="1">
      <alignment horizontal="left" vertical="center" wrapText="1" shrinkToFit="1"/>
    </xf>
    <xf numFmtId="0" fontId="20" fillId="9" borderId="1" xfId="0" applyFont="1" applyFill="1" applyBorder="1" applyAlignment="1">
      <alignment horizontal="left" vertical="top"/>
    </xf>
    <xf numFmtId="167" fontId="19" fillId="9" borderId="1" xfId="0" applyNumberFormat="1" applyFont="1" applyFill="1" applyBorder="1" applyAlignment="1">
      <alignment horizontal="left"/>
    </xf>
    <xf numFmtId="167" fontId="19" fillId="9" borderId="5" xfId="0" applyNumberFormat="1" applyFont="1" applyFill="1" applyBorder="1" applyAlignment="1">
      <alignment horizontal="left"/>
    </xf>
    <xf numFmtId="0" fontId="21" fillId="8" borderId="10" xfId="0" applyFont="1" applyFill="1" applyBorder="1" applyAlignment="1">
      <alignment horizontal="center" vertical="center"/>
    </xf>
    <xf numFmtId="0" fontId="21" fillId="8" borderId="1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center" vertical="center"/>
    </xf>
    <xf numFmtId="167" fontId="18" fillId="8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164" fontId="20" fillId="0" borderId="1" xfId="1" applyFont="1" applyBorder="1" applyAlignment="1">
      <alignment horizontal="right" vertical="center" wrapText="1"/>
    </xf>
    <xf numFmtId="0" fontId="20" fillId="0" borderId="1" xfId="0" applyFont="1" applyBorder="1" applyAlignment="1">
      <alignment horizontal="left" vertical="center"/>
    </xf>
    <xf numFmtId="164" fontId="20" fillId="0" borderId="1" xfId="1" applyFont="1" applyBorder="1" applyAlignment="1">
      <alignment horizontal="right" vertical="top" wrapText="1"/>
    </xf>
    <xf numFmtId="0" fontId="20" fillId="0" borderId="1" xfId="0" applyFont="1" applyBorder="1" applyAlignment="1">
      <alignment vertical="center" wrapText="1"/>
    </xf>
    <xf numFmtId="1" fontId="19" fillId="0" borderId="11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left" vertical="center" wrapText="1"/>
    </xf>
    <xf numFmtId="1" fontId="19" fillId="0" borderId="6" xfId="0" applyNumberFormat="1" applyFont="1" applyBorder="1" applyAlignment="1">
      <alignment horizontal="center" vertical="top" shrinkToFit="1"/>
    </xf>
    <xf numFmtId="164" fontId="20" fillId="0" borderId="6" xfId="1" applyFont="1" applyBorder="1" applyAlignment="1">
      <alignment horizontal="right" vertical="center" wrapText="1"/>
    </xf>
    <xf numFmtId="1" fontId="22" fillId="9" borderId="11" xfId="0" applyNumberFormat="1" applyFont="1" applyFill="1" applyBorder="1" applyAlignment="1">
      <alignment horizontal="center" vertical="center" shrinkToFit="1"/>
    </xf>
    <xf numFmtId="0" fontId="23" fillId="9" borderId="6" xfId="0" applyFont="1" applyFill="1" applyBorder="1" applyAlignment="1">
      <alignment horizontal="left" vertical="center" wrapText="1"/>
    </xf>
    <xf numFmtId="0" fontId="4" fillId="9" borderId="6" xfId="0" applyFont="1" applyFill="1" applyBorder="1" applyAlignment="1">
      <alignment vertical="center" wrapText="1"/>
    </xf>
    <xf numFmtId="1" fontId="22" fillId="9" borderId="6" xfId="0" applyNumberFormat="1" applyFont="1" applyFill="1" applyBorder="1" applyAlignment="1">
      <alignment horizontal="center" vertical="top" shrinkToFit="1"/>
    </xf>
    <xf numFmtId="164" fontId="23" fillId="9" borderId="6" xfId="1" applyFont="1" applyFill="1" applyBorder="1" applyAlignment="1">
      <alignment horizontal="right" vertical="center" wrapText="1"/>
    </xf>
    <xf numFmtId="0" fontId="7" fillId="5" borderId="10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167" fontId="10" fillId="9" borderId="5" xfId="0" applyNumberFormat="1" applyFont="1" applyFill="1" applyBorder="1" applyAlignment="1">
      <alignment horizontal="center" vertical="center"/>
    </xf>
    <xf numFmtId="0" fontId="0" fillId="0" borderId="1" xfId="0" applyBorder="1"/>
    <xf numFmtId="164" fontId="6" fillId="0" borderId="1" xfId="1" applyFont="1" applyBorder="1" applyAlignment="1">
      <alignment horizontal="right" vertical="center" wrapText="1"/>
    </xf>
    <xf numFmtId="164" fontId="6" fillId="0" borderId="5" xfId="1" applyFont="1" applyBorder="1" applyAlignment="1">
      <alignment horizontal="right" vertical="center" wrapText="1"/>
    </xf>
    <xf numFmtId="1" fontId="19" fillId="9" borderId="11" xfId="0" applyNumberFormat="1" applyFont="1" applyFill="1" applyBorder="1" applyAlignment="1">
      <alignment horizontal="center" vertical="center" shrinkToFit="1"/>
    </xf>
    <xf numFmtId="0" fontId="10" fillId="9" borderId="6" xfId="0" applyFont="1" applyFill="1" applyBorder="1"/>
    <xf numFmtId="0" fontId="0" fillId="9" borderId="6" xfId="0" applyFill="1" applyBorder="1"/>
    <xf numFmtId="164" fontId="6" fillId="9" borderId="6" xfId="1" applyFont="1" applyFill="1" applyBorder="1" applyAlignment="1">
      <alignment horizontal="right" vertical="center" wrapText="1"/>
    </xf>
    <xf numFmtId="164" fontId="10" fillId="9" borderId="7" xfId="1" applyFont="1" applyFill="1" applyBorder="1" applyAlignment="1">
      <alignment horizontal="right" vertical="center" wrapText="1"/>
    </xf>
    <xf numFmtId="0" fontId="0" fillId="0" borderId="10" xfId="0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167" fontId="10" fillId="0" borderId="5" xfId="0" applyNumberFormat="1" applyFont="1" applyBorder="1"/>
    <xf numFmtId="164" fontId="6" fillId="0" borderId="1" xfId="1" applyFont="1" applyBorder="1" applyAlignment="1">
      <alignment horizontal="left" vertical="center" wrapText="1"/>
    </xf>
    <xf numFmtId="164" fontId="6" fillId="0" borderId="5" xfId="1" applyFont="1" applyBorder="1" applyAlignment="1">
      <alignment horizontal="left" vertical="center" wrapText="1"/>
    </xf>
    <xf numFmtId="0" fontId="0" fillId="9" borderId="11" xfId="0" applyFill="1" applyBorder="1"/>
    <xf numFmtId="0" fontId="0" fillId="9" borderId="6" xfId="0" applyFill="1" applyBorder="1" applyAlignment="1">
      <alignment horizontal="left" vertical="center" wrapText="1"/>
    </xf>
    <xf numFmtId="164" fontId="10" fillId="9" borderId="7" xfId="0" applyNumberFormat="1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5" xfId="0" applyFont="1" applyFill="1" applyBorder="1" applyAlignment="1">
      <alignment vertical="center" wrapText="1"/>
    </xf>
    <xf numFmtId="0" fontId="20" fillId="9" borderId="10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vertical="center" wrapText="1"/>
    </xf>
    <xf numFmtId="0" fontId="20" fillId="9" borderId="1" xfId="0" applyFont="1" applyFill="1" applyBorder="1"/>
    <xf numFmtId="167" fontId="21" fillId="9" borderId="5" xfId="0" applyNumberFormat="1" applyFont="1" applyFill="1" applyBorder="1" applyAlignment="1">
      <alignment horizontal="left"/>
    </xf>
    <xf numFmtId="164" fontId="20" fillId="0" borderId="1" xfId="1" applyFont="1" applyBorder="1" applyAlignment="1">
      <alignment horizontal="left" vertical="center" wrapText="1"/>
    </xf>
    <xf numFmtId="164" fontId="20" fillId="0" borderId="5" xfId="1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20" fillId="8" borderId="11" xfId="0" applyFont="1" applyFill="1" applyBorder="1" applyAlignment="1">
      <alignment horizontal="center"/>
    </xf>
    <xf numFmtId="0" fontId="21" fillId="8" borderId="6" xfId="0" applyFont="1" applyFill="1" applyBorder="1" applyAlignment="1">
      <alignment horizontal="left" vertical="center"/>
    </xf>
    <xf numFmtId="0" fontId="20" fillId="8" borderId="6" xfId="0" applyFont="1" applyFill="1" applyBorder="1"/>
    <xf numFmtId="0" fontId="20" fillId="8" borderId="6" xfId="0" applyFont="1" applyFill="1" applyBorder="1" applyAlignment="1">
      <alignment horizontal="center"/>
    </xf>
    <xf numFmtId="164" fontId="20" fillId="8" borderId="6" xfId="1" applyFont="1" applyFill="1" applyBorder="1"/>
    <xf numFmtId="164" fontId="21" fillId="8" borderId="7" xfId="1" applyFont="1" applyFill="1" applyBorder="1" applyAlignment="1">
      <alignment horizontal="center" vertical="top"/>
    </xf>
    <xf numFmtId="0" fontId="10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/>
    </xf>
    <xf numFmtId="0" fontId="0" fillId="8" borderId="1" xfId="0" applyFill="1" applyBorder="1"/>
    <xf numFmtId="0" fontId="0" fillId="0" borderId="0" xfId="0" applyAlignment="1">
      <alignment horizontal="center"/>
    </xf>
    <xf numFmtId="169" fontId="0" fillId="0" borderId="0" xfId="0" applyNumberFormat="1"/>
    <xf numFmtId="0" fontId="10" fillId="7" borderId="1" xfId="0" applyFont="1" applyFill="1" applyBorder="1" applyAlignment="1">
      <alignment horizontal="left" wrapText="1"/>
    </xf>
    <xf numFmtId="0" fontId="10" fillId="7" borderId="1" xfId="0" applyFont="1" applyFill="1" applyBorder="1"/>
    <xf numFmtId="0" fontId="10" fillId="7" borderId="1" xfId="0" applyFont="1" applyFill="1" applyBorder="1" applyAlignment="1">
      <alignment horizontal="center"/>
    </xf>
    <xf numFmtId="0" fontId="0" fillId="9" borderId="1" xfId="0" applyFill="1" applyBorder="1" applyAlignment="1">
      <alignment horizontal="left" wrapText="1"/>
    </xf>
    <xf numFmtId="0" fontId="10" fillId="9" borderId="1" xfId="0" applyFont="1" applyFill="1" applyBorder="1"/>
    <xf numFmtId="0" fontId="0" fillId="9" borderId="1" xfId="0" applyFill="1" applyBorder="1" applyAlignment="1">
      <alignment horizontal="center"/>
    </xf>
    <xf numFmtId="164" fontId="6" fillId="9" borderId="1" xfId="1" applyFont="1" applyFill="1" applyBorder="1"/>
    <xf numFmtId="0" fontId="0" fillId="0" borderId="1" xfId="0" applyBorder="1" applyAlignment="1">
      <alignment horizontal="left" wrapText="1"/>
    </xf>
    <xf numFmtId="0" fontId="10" fillId="0" borderId="1" xfId="0" applyFont="1" applyBorder="1"/>
    <xf numFmtId="164" fontId="10" fillId="0" borderId="1" xfId="1" applyFont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center"/>
    </xf>
    <xf numFmtId="164" fontId="10" fillId="9" borderId="1" xfId="1" applyFont="1" applyFill="1" applyBorder="1"/>
    <xf numFmtId="0" fontId="0" fillId="0" borderId="0" xfId="0" applyAlignment="1">
      <alignment horizontal="left" wrapText="1"/>
    </xf>
    <xf numFmtId="4" fontId="24" fillId="0" borderId="1" xfId="0" applyNumberFormat="1" applyFont="1" applyBorder="1"/>
    <xf numFmtId="0" fontId="0" fillId="0" borderId="13" xfId="0" applyBorder="1" applyAlignment="1">
      <alignment horizontal="left" vertical="center" wrapText="1"/>
    </xf>
    <xf numFmtId="0" fontId="3" fillId="9" borderId="10" xfId="0" applyFont="1" applyFill="1" applyBorder="1" applyAlignment="1">
      <alignment horizontal="center" vertical="center" wrapText="1"/>
    </xf>
    <xf numFmtId="1" fontId="18" fillId="9" borderId="1" xfId="0" applyNumberFormat="1" applyFont="1" applyFill="1" applyBorder="1" applyAlignment="1">
      <alignment horizontal="center" vertical="center" wrapText="1" shrinkToFit="1"/>
    </xf>
    <xf numFmtId="0" fontId="3" fillId="9" borderId="1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left" vertical="center" wrapText="1"/>
    </xf>
    <xf numFmtId="0" fontId="10" fillId="9" borderId="10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0" fontId="2" fillId="4" borderId="42" xfId="0" applyFont="1" applyFill="1" applyBorder="1" applyAlignment="1">
      <alignment wrapText="1"/>
    </xf>
    <xf numFmtId="0" fontId="2" fillId="4" borderId="42" xfId="0" applyFont="1" applyFill="1" applyBorder="1" applyAlignment="1">
      <alignment vertical="center" wrapText="1"/>
    </xf>
    <xf numFmtId="4" fontId="24" fillId="0" borderId="0" xfId="0" applyNumberFormat="1" applyFont="1"/>
    <xf numFmtId="0" fontId="7" fillId="5" borderId="10" xfId="0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/>
    </xf>
    <xf numFmtId="167" fontId="10" fillId="8" borderId="5" xfId="0" applyNumberFormat="1" applyFont="1" applyFill="1" applyBorder="1" applyAlignment="1">
      <alignment horizontal="left"/>
    </xf>
    <xf numFmtId="168" fontId="19" fillId="8" borderId="11" xfId="0" applyNumberFormat="1" applyFont="1" applyFill="1" applyBorder="1" applyAlignment="1">
      <alignment horizontal="center" vertical="center" shrinkToFit="1"/>
    </xf>
    <xf numFmtId="0" fontId="10" fillId="8" borderId="6" xfId="0" applyFont="1" applyFill="1" applyBorder="1" applyAlignment="1">
      <alignment horizontal="left" vertical="center" wrapText="1"/>
    </xf>
    <xf numFmtId="0" fontId="0" fillId="8" borderId="6" xfId="0" applyFill="1" applyBorder="1"/>
    <xf numFmtId="164" fontId="6" fillId="8" borderId="6" xfId="1" applyFont="1" applyFill="1" applyBorder="1"/>
    <xf numFmtId="164" fontId="10" fillId="8" borderId="7" xfId="1" applyFont="1" applyFill="1" applyBorder="1" applyAlignment="1">
      <alignment horizontal="left" vertical="center" wrapText="1"/>
    </xf>
    <xf numFmtId="49" fontId="25" fillId="4" borderId="1" xfId="0" applyNumberFormat="1" applyFont="1" applyFill="1" applyBorder="1" applyAlignment="1">
      <alignment horizontal="left"/>
    </xf>
    <xf numFmtId="0" fontId="25" fillId="4" borderId="1" xfId="3" applyFont="1" applyFill="1" applyBorder="1" applyAlignment="1"/>
    <xf numFmtId="0" fontId="25" fillId="4" borderId="1" xfId="3" applyFont="1" applyFill="1" applyBorder="1" applyAlignment="1">
      <alignment horizontal="left"/>
    </xf>
    <xf numFmtId="0" fontId="25" fillId="4" borderId="1" xfId="0" applyFont="1" applyFill="1" applyBorder="1"/>
    <xf numFmtId="0" fontId="25" fillId="4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 vertical="center" wrapText="1"/>
    </xf>
    <xf numFmtId="49" fontId="25" fillId="4" borderId="1" xfId="5" applyNumberFormat="1" applyFon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vertical="center" wrapText="1"/>
    </xf>
    <xf numFmtId="49" fontId="25" fillId="4" borderId="10" xfId="5" applyNumberFormat="1" applyFont="1" applyFill="1" applyBorder="1" applyAlignment="1">
      <alignment horizontal="left"/>
    </xf>
    <xf numFmtId="49" fontId="25" fillId="4" borderId="11" xfId="5" applyNumberFormat="1" applyFont="1" applyFill="1" applyBorder="1" applyAlignment="1">
      <alignment horizontal="left"/>
    </xf>
    <xf numFmtId="0" fontId="25" fillId="4" borderId="6" xfId="3" applyFont="1" applyFill="1" applyBorder="1" applyAlignment="1">
      <alignment horizontal="left" wrapText="1"/>
    </xf>
    <xf numFmtId="0" fontId="25" fillId="4" borderId="6" xfId="3" applyFont="1" applyFill="1" applyBorder="1" applyAlignment="1"/>
    <xf numFmtId="0" fontId="22" fillId="0" borderId="0" xfId="0" applyFont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vertical="center" wrapText="1"/>
    </xf>
    <xf numFmtId="0" fontId="7" fillId="10" borderId="1" xfId="0" applyFont="1" applyFill="1" applyBorder="1" applyAlignment="1">
      <alignment horizontal="left" vertical="center" wrapText="1"/>
    </xf>
    <xf numFmtId="0" fontId="7" fillId="10" borderId="5" xfId="0" applyFont="1" applyFill="1" applyBorder="1" applyAlignment="1">
      <alignment horizontal="left" vertical="center" wrapText="1"/>
    </xf>
    <xf numFmtId="0" fontId="0" fillId="9" borderId="10" xfId="0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0" fillId="9" borderId="1" xfId="0" applyFill="1" applyBorder="1" applyAlignment="1">
      <alignment horizontal="left" vertical="top"/>
    </xf>
    <xf numFmtId="167" fontId="10" fillId="9" borderId="5" xfId="0" applyNumberFormat="1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167" fontId="0" fillId="0" borderId="5" xfId="0" applyNumberFormat="1" applyBorder="1" applyAlignment="1">
      <alignment horizontal="right" vertical="center" wrapText="1"/>
    </xf>
    <xf numFmtId="0" fontId="0" fillId="7" borderId="10" xfId="0" applyFill="1" applyBorder="1" applyAlignment="1">
      <alignment horizontal="center"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167" fontId="10" fillId="7" borderId="5" xfId="0" applyNumberFormat="1" applyFont="1" applyFill="1" applyBorder="1" applyAlignment="1">
      <alignment horizontal="right" vertical="center" wrapText="1"/>
    </xf>
    <xf numFmtId="0" fontId="10" fillId="9" borderId="5" xfId="0" applyFont="1" applyFill="1" applyBorder="1" applyAlignment="1">
      <alignment vertical="center"/>
    </xf>
    <xf numFmtId="0" fontId="0" fillId="7" borderId="10" xfId="0" applyFill="1" applyBorder="1" applyAlignment="1">
      <alignment horizontal="center" vertical="center"/>
    </xf>
    <xf numFmtId="0" fontId="0" fillId="7" borderId="1" xfId="0" applyFill="1" applyBorder="1" applyAlignment="1">
      <alignment horizontal="left" vertical="center" wrapText="1"/>
    </xf>
    <xf numFmtId="167" fontId="10" fillId="7" borderId="5" xfId="0" applyNumberFormat="1" applyFont="1" applyFill="1" applyBorder="1" applyAlignment="1">
      <alignment horizontal="left" vertical="center" wrapText="1"/>
    </xf>
    <xf numFmtId="0" fontId="0" fillId="9" borderId="11" xfId="0" applyFill="1" applyBorder="1" applyAlignment="1">
      <alignment horizontal="center" vertical="center"/>
    </xf>
    <xf numFmtId="0" fontId="10" fillId="9" borderId="6" xfId="0" applyFont="1" applyFill="1" applyBorder="1" applyAlignment="1">
      <alignment horizontal="left" vertical="center" wrapText="1"/>
    </xf>
    <xf numFmtId="0" fontId="0" fillId="9" borderId="6" xfId="0" applyFill="1" applyBorder="1" applyAlignment="1">
      <alignment horizontal="center" vertical="center" wrapText="1"/>
    </xf>
    <xf numFmtId="167" fontId="10" fillId="9" borderId="7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7" fontId="10" fillId="0" borderId="0" xfId="0" applyNumberFormat="1" applyFont="1" applyAlignment="1">
      <alignment horizontal="left" vertical="center" wrapText="1"/>
    </xf>
    <xf numFmtId="0" fontId="0" fillId="0" borderId="10" xfId="0" applyBorder="1" applyAlignment="1">
      <alignment horizontal="center"/>
    </xf>
    <xf numFmtId="164" fontId="6" fillId="0" borderId="1" xfId="1" applyFont="1" applyBorder="1" applyAlignment="1">
      <alignment horizontal="left"/>
    </xf>
    <xf numFmtId="167" fontId="0" fillId="0" borderId="5" xfId="0" applyNumberFormat="1" applyBorder="1" applyAlignment="1">
      <alignment horizontal="right"/>
    </xf>
    <xf numFmtId="0" fontId="10" fillId="9" borderId="11" xfId="0" applyFont="1" applyFill="1" applyBorder="1" applyAlignment="1">
      <alignment horizontal="center"/>
    </xf>
    <xf numFmtId="167" fontId="10" fillId="9" borderId="7" xfId="0" applyNumberFormat="1" applyFont="1" applyFill="1" applyBorder="1"/>
    <xf numFmtId="0" fontId="7" fillId="5" borderId="10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10" fillId="9" borderId="10" xfId="0" applyFont="1" applyFill="1" applyBorder="1" applyAlignment="1">
      <alignment horizontal="center"/>
    </xf>
    <xf numFmtId="0" fontId="10" fillId="7" borderId="10" xfId="0" applyFont="1" applyFill="1" applyBorder="1" applyAlignment="1">
      <alignment horizontal="center"/>
    </xf>
    <xf numFmtId="0" fontId="10" fillId="7" borderId="1" xfId="0" applyFont="1" applyFill="1" applyBorder="1" applyAlignment="1">
      <alignment wrapText="1"/>
    </xf>
    <xf numFmtId="164" fontId="10" fillId="7" borderId="1" xfId="1" applyFont="1" applyFill="1" applyBorder="1" applyAlignment="1">
      <alignment horizontal="left"/>
    </xf>
    <xf numFmtId="167" fontId="10" fillId="7" borderId="5" xfId="0" applyNumberFormat="1" applyFont="1" applyFill="1" applyBorder="1" applyAlignment="1">
      <alignment horizontal="right"/>
    </xf>
    <xf numFmtId="0" fontId="10" fillId="9" borderId="6" xfId="0" applyFont="1" applyFill="1" applyBorder="1" applyAlignment="1">
      <alignment wrapText="1"/>
    </xf>
    <xf numFmtId="164" fontId="10" fillId="9" borderId="6" xfId="1" applyFont="1" applyFill="1" applyBorder="1" applyAlignment="1">
      <alignment horizontal="left"/>
    </xf>
    <xf numFmtId="167" fontId="10" fillId="9" borderId="7" xfId="0" applyNumberFormat="1" applyFont="1" applyFill="1" applyBorder="1" applyAlignment="1">
      <alignment horizontal="right"/>
    </xf>
    <xf numFmtId="0" fontId="7" fillId="5" borderId="1" xfId="0" applyFont="1" applyFill="1" applyBorder="1" applyAlignment="1">
      <alignment horizontal="center" vertical="top"/>
    </xf>
    <xf numFmtId="0" fontId="10" fillId="0" borderId="0" xfId="0" applyFont="1" applyAlignment="1">
      <alignment vertical="top"/>
    </xf>
    <xf numFmtId="0" fontId="10" fillId="7" borderId="1" xfId="0" applyFont="1" applyFill="1" applyBorder="1" applyAlignment="1">
      <alignment horizontal="left" vertical="top" wrapText="1"/>
    </xf>
    <xf numFmtId="49" fontId="0" fillId="0" borderId="1" xfId="0" applyNumberFormat="1" applyBorder="1" applyAlignment="1">
      <alignment horizontal="center"/>
    </xf>
    <xf numFmtId="164" fontId="6" fillId="0" borderId="1" xfId="1" applyFon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center" wrapText="1"/>
    </xf>
    <xf numFmtId="0" fontId="10" fillId="9" borderId="1" xfId="0" applyFont="1" applyFill="1" applyBorder="1" applyAlignment="1">
      <alignment horizontal="left" wrapText="1"/>
    </xf>
    <xf numFmtId="0" fontId="0" fillId="9" borderId="1" xfId="0" applyFill="1" applyBorder="1" applyAlignment="1">
      <alignment horizontal="left"/>
    </xf>
    <xf numFmtId="49" fontId="0" fillId="9" borderId="1" xfId="0" applyNumberFormat="1" applyFill="1" applyBorder="1" applyAlignment="1">
      <alignment horizontal="left"/>
    </xf>
    <xf numFmtId="167" fontId="0" fillId="9" borderId="1" xfId="0" applyNumberFormat="1" applyFill="1" applyBorder="1" applyAlignment="1">
      <alignment horizontal="left"/>
    </xf>
    <xf numFmtId="167" fontId="10" fillId="9" borderId="1" xfId="0" applyNumberFormat="1" applyFont="1" applyFill="1" applyBorder="1" applyAlignment="1">
      <alignment horizontal="left"/>
    </xf>
    <xf numFmtId="0" fontId="19" fillId="0" borderId="1" xfId="0" applyFont="1" applyBorder="1" applyAlignment="1">
      <alignment horizontal="left" vertical="center"/>
    </xf>
    <xf numFmtId="9" fontId="0" fillId="0" borderId="1" xfId="0" applyNumberFormat="1" applyBorder="1" applyAlignment="1">
      <alignment horizontal="center" vertical="center"/>
    </xf>
    <xf numFmtId="164" fontId="19" fillId="0" borderId="1" xfId="1" applyFont="1" applyBorder="1" applyAlignment="1">
      <alignment horizontal="left" vertical="center"/>
    </xf>
    <xf numFmtId="164" fontId="19" fillId="0" borderId="5" xfId="1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164" fontId="10" fillId="9" borderId="7" xfId="1" applyFont="1" applyFill="1" applyBorder="1" applyAlignment="1">
      <alignment horizontal="left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6" fillId="0" borderId="1" xfId="0" applyFont="1" applyBorder="1" applyAlignment="1">
      <alignment vertical="top" wrapText="1"/>
    </xf>
    <xf numFmtId="164" fontId="6" fillId="0" borderId="1" xfId="1" applyFont="1" applyBorder="1" applyAlignment="1">
      <alignment horizontal="left" vertical="center"/>
    </xf>
    <xf numFmtId="167" fontId="0" fillId="0" borderId="5" xfId="0" applyNumberFormat="1" applyBorder="1" applyAlignment="1">
      <alignment horizontal="right" vertical="center"/>
    </xf>
    <xf numFmtId="0" fontId="0" fillId="0" borderId="18" xfId="0" applyBorder="1"/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164" fontId="10" fillId="0" borderId="1" xfId="1" applyFont="1" applyBorder="1" applyAlignment="1">
      <alignment horizontal="left" vertical="center"/>
    </xf>
    <xf numFmtId="167" fontId="10" fillId="0" borderId="5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8" borderId="10" xfId="0" applyFont="1" applyFill="1" applyBorder="1" applyAlignment="1">
      <alignment horizontal="center"/>
    </xf>
    <xf numFmtId="0" fontId="10" fillId="8" borderId="1" xfId="0" applyFont="1" applyFill="1" applyBorder="1"/>
    <xf numFmtId="164" fontId="10" fillId="8" borderId="1" xfId="1" applyFont="1" applyFill="1" applyBorder="1" applyAlignment="1">
      <alignment horizontal="left"/>
    </xf>
    <xf numFmtId="167" fontId="10" fillId="8" borderId="5" xfId="0" applyNumberFormat="1" applyFont="1" applyFill="1" applyBorder="1" applyAlignment="1">
      <alignment horizontal="right"/>
    </xf>
    <xf numFmtId="0" fontId="26" fillId="0" borderId="0" xfId="0" applyFont="1"/>
    <xf numFmtId="0" fontId="0" fillId="0" borderId="1" xfId="0" applyBorder="1" applyAlignment="1">
      <alignment horizontal="center" wrapText="1"/>
    </xf>
    <xf numFmtId="43" fontId="0" fillId="0" borderId="1" xfId="0" applyNumberFormat="1" applyBorder="1" applyAlignment="1">
      <alignment vertical="center" wrapText="1"/>
    </xf>
    <xf numFmtId="0" fontId="27" fillId="7" borderId="1" xfId="0" applyFont="1" applyFill="1" applyBorder="1"/>
    <xf numFmtId="164" fontId="27" fillId="7" borderId="1" xfId="1" applyFont="1" applyFill="1" applyBorder="1"/>
    <xf numFmtId="0" fontId="7" fillId="10" borderId="8" xfId="0" applyFont="1" applyFill="1" applyBorder="1" applyAlignment="1">
      <alignment horizontal="center" wrapText="1"/>
    </xf>
    <xf numFmtId="0" fontId="7" fillId="10" borderId="4" xfId="0" applyFont="1" applyFill="1" applyBorder="1" applyAlignment="1">
      <alignment horizont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7" fillId="7" borderId="11" xfId="0" applyFont="1" applyFill="1" applyBorder="1" applyAlignment="1">
      <alignment horizontal="center"/>
    </xf>
    <xf numFmtId="0" fontId="27" fillId="7" borderId="6" xfId="0" applyFont="1" applyFill="1" applyBorder="1" applyAlignment="1">
      <alignment vertical="center" wrapText="1"/>
    </xf>
    <xf numFmtId="0" fontId="28" fillId="0" borderId="0" xfId="0" applyFont="1"/>
    <xf numFmtId="0" fontId="29" fillId="10" borderId="1" xfId="0" applyFont="1" applyFill="1" applyBorder="1"/>
    <xf numFmtId="0" fontId="29" fillId="10" borderId="1" xfId="0" applyFont="1" applyFill="1" applyBorder="1" applyAlignment="1">
      <alignment wrapText="1"/>
    </xf>
    <xf numFmtId="0" fontId="7" fillId="10" borderId="1" xfId="0" applyFont="1" applyFill="1" applyBorder="1"/>
    <xf numFmtId="0" fontId="24" fillId="0" borderId="0" xfId="0" applyFont="1"/>
    <xf numFmtId="0" fontId="24" fillId="0" borderId="1" xfId="0" applyFont="1" applyBorder="1" applyAlignment="1">
      <alignment wrapText="1"/>
    </xf>
    <xf numFmtId="164" fontId="24" fillId="0" borderId="1" xfId="1" applyFont="1" applyBorder="1"/>
    <xf numFmtId="0" fontId="27" fillId="7" borderId="1" xfId="0" applyFont="1" applyFill="1" applyBorder="1" applyAlignment="1">
      <alignment wrapText="1"/>
    </xf>
    <xf numFmtId="0" fontId="27" fillId="0" borderId="0" xfId="0" applyFont="1"/>
    <xf numFmtId="0" fontId="27" fillId="8" borderId="1" xfId="0" applyFont="1" applyFill="1" applyBorder="1"/>
    <xf numFmtId="0" fontId="27" fillId="8" borderId="1" xfId="0" applyFont="1" applyFill="1" applyBorder="1" applyAlignment="1">
      <alignment wrapText="1"/>
    </xf>
    <xf numFmtId="164" fontId="27" fillId="8" borderId="1" xfId="1" applyFont="1" applyFill="1" applyBorder="1"/>
    <xf numFmtId="0" fontId="27" fillId="0" borderId="1" xfId="0" applyFont="1" applyBorder="1" applyAlignment="1">
      <alignment wrapText="1"/>
    </xf>
    <xf numFmtId="0" fontId="24" fillId="0" borderId="1" xfId="0" applyFont="1" applyBorder="1" applyAlignment="1">
      <alignment horizontal="left" wrapText="1" indent="2"/>
    </xf>
    <xf numFmtId="43" fontId="24" fillId="0" borderId="0" xfId="0" applyNumberFormat="1" applyFont="1"/>
    <xf numFmtId="170" fontId="6" fillId="0" borderId="0" xfId="1" applyNumberFormat="1" applyFont="1"/>
    <xf numFmtId="170" fontId="24" fillId="0" borderId="1" xfId="1" applyNumberFormat="1" applyFont="1" applyBorder="1"/>
    <xf numFmtId="164" fontId="6" fillId="0" borderId="0" xfId="1" applyFont="1" applyBorder="1"/>
    <xf numFmtId="3" fontId="0" fillId="0" borderId="1" xfId="0" applyNumberFormat="1" applyBorder="1" applyAlignment="1">
      <alignment horizontal="center" vertical="center"/>
    </xf>
    <xf numFmtId="4" fontId="0" fillId="0" borderId="0" xfId="0" applyNumberFormat="1"/>
    <xf numFmtId="167" fontId="0" fillId="0" borderId="0" xfId="0" applyNumberFormat="1"/>
    <xf numFmtId="164" fontId="0" fillId="0" borderId="0" xfId="1" applyFont="1"/>
    <xf numFmtId="0" fontId="13" fillId="5" borderId="10" xfId="0" applyFont="1" applyFill="1" applyBorder="1" applyAlignment="1">
      <alignment horizontal="center" vertical="top" wrapText="1"/>
    </xf>
    <xf numFmtId="0" fontId="13" fillId="5" borderId="1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 wrapText="1"/>
    </xf>
    <xf numFmtId="0" fontId="7" fillId="10" borderId="1" xfId="0" applyFont="1" applyFill="1" applyBorder="1" applyAlignment="1">
      <alignment horizontal="center" wrapText="1"/>
    </xf>
    <xf numFmtId="164" fontId="7" fillId="10" borderId="1" xfId="1" applyFont="1" applyFill="1" applyBorder="1" applyAlignment="1">
      <alignment horizontal="center" wrapText="1"/>
    </xf>
    <xf numFmtId="43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0" fontId="27" fillId="7" borderId="1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left"/>
    </xf>
    <xf numFmtId="43" fontId="27" fillId="7" borderId="1" xfId="0" applyNumberFormat="1" applyFont="1" applyFill="1" applyBorder="1" applyAlignment="1">
      <alignment vertical="center"/>
    </xf>
    <xf numFmtId="0" fontId="35" fillId="0" borderId="1" xfId="0" applyFont="1" applyBorder="1" applyAlignment="1">
      <alignment vertical="center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35" fillId="0" borderId="1" xfId="0" applyFont="1" applyBorder="1" applyAlignment="1">
      <alignment vertical="center" wrapText="1"/>
    </xf>
    <xf numFmtId="0" fontId="35" fillId="0" borderId="1" xfId="0" applyFont="1" applyBorder="1" applyAlignment="1">
      <alignment vertical="top" wrapText="1"/>
    </xf>
    <xf numFmtId="0" fontId="35" fillId="0" borderId="1" xfId="0" applyFont="1" applyBorder="1" applyAlignment="1">
      <alignment horizontal="left" vertical="top" wrapText="1"/>
    </xf>
    <xf numFmtId="0" fontId="38" fillId="0" borderId="1" xfId="0" applyFont="1" applyBorder="1" applyAlignment="1">
      <alignment horizontal="left" vertical="top" wrapText="1"/>
    </xf>
    <xf numFmtId="0" fontId="38" fillId="0" borderId="1" xfId="0" applyFont="1" applyBorder="1"/>
    <xf numFmtId="0" fontId="38" fillId="0" borderId="1" xfId="0" applyFont="1" applyBorder="1" applyAlignment="1">
      <alignment wrapText="1"/>
    </xf>
    <xf numFmtId="0" fontId="38" fillId="0" borderId="1" xfId="0" applyFont="1" applyBorder="1" applyAlignment="1">
      <alignment horizontal="left" wrapText="1"/>
    </xf>
    <xf numFmtId="0" fontId="35" fillId="0" borderId="1" xfId="0" applyFont="1" applyBorder="1"/>
    <xf numFmtId="0" fontId="26" fillId="0" borderId="0" xfId="0" applyFont="1" applyAlignment="1">
      <alignment wrapText="1"/>
    </xf>
    <xf numFmtId="0" fontId="6" fillId="0" borderId="0" xfId="7">
      <alignment vertical="center"/>
    </xf>
    <xf numFmtId="0" fontId="40" fillId="0" borderId="0" xfId="7" applyFont="1">
      <alignment vertical="center"/>
    </xf>
    <xf numFmtId="0" fontId="41" fillId="0" borderId="0" xfId="0" applyFont="1"/>
    <xf numFmtId="0" fontId="42" fillId="0" borderId="0" xfId="0" applyFont="1"/>
    <xf numFmtId="0" fontId="27" fillId="0" borderId="43" xfId="7" applyFont="1" applyBorder="1" applyAlignment="1">
      <alignment horizontal="center"/>
    </xf>
    <xf numFmtId="0" fontId="27" fillId="0" borderId="44" xfId="7" applyFont="1" applyBorder="1" applyAlignment="1">
      <alignment horizontal="center"/>
    </xf>
    <xf numFmtId="0" fontId="27" fillId="0" borderId="45" xfId="7" applyFont="1" applyBorder="1" applyAlignment="1">
      <alignment horizontal="center"/>
    </xf>
    <xf numFmtId="0" fontId="27" fillId="0" borderId="1" xfId="7" applyFont="1" applyBorder="1" applyAlignment="1">
      <alignment horizontal="center" vertical="center"/>
    </xf>
    <xf numFmtId="0" fontId="24" fillId="0" borderId="3" xfId="7" applyFont="1" applyBorder="1" applyAlignment="1">
      <alignment horizontal="center"/>
    </xf>
    <xf numFmtId="0" fontId="24" fillId="0" borderId="4" xfId="7" applyFont="1" applyBorder="1" applyAlignment="1"/>
    <xf numFmtId="4" fontId="24" fillId="0" borderId="46" xfId="7" applyNumberFormat="1" applyFont="1" applyBorder="1" applyAlignment="1"/>
    <xf numFmtId="4" fontId="24" fillId="0" borderId="1" xfId="7" applyNumberFormat="1" applyFont="1" applyBorder="1">
      <alignment vertical="center"/>
    </xf>
    <xf numFmtId="0" fontId="24" fillId="0" borderId="10" xfId="7" applyFont="1" applyBorder="1" applyAlignment="1">
      <alignment horizontal="center"/>
    </xf>
    <xf numFmtId="0" fontId="24" fillId="0" borderId="1" xfId="7" applyFont="1" applyBorder="1" applyAlignment="1"/>
    <xf numFmtId="4" fontId="24" fillId="0" borderId="14" xfId="7" applyNumberFormat="1" applyFont="1" applyBorder="1" applyAlignment="1"/>
    <xf numFmtId="0" fontId="24" fillId="0" borderId="2" xfId="7" applyFont="1" applyBorder="1" applyAlignment="1"/>
    <xf numFmtId="4" fontId="24" fillId="0" borderId="39" xfId="7" applyNumberFormat="1" applyFont="1" applyBorder="1" applyAlignment="1"/>
    <xf numFmtId="4" fontId="24" fillId="0" borderId="2" xfId="7" applyNumberFormat="1" applyFont="1" applyBorder="1">
      <alignment vertical="center"/>
    </xf>
    <xf numFmtId="0" fontId="27" fillId="0" borderId="47" xfId="7" applyFont="1" applyBorder="1" applyAlignment="1">
      <alignment horizontal="center"/>
    </xf>
    <xf numFmtId="4" fontId="27" fillId="0" borderId="48" xfId="7" applyNumberFormat="1" applyFont="1" applyBorder="1" applyAlignment="1"/>
    <xf numFmtId="4" fontId="27" fillId="0" borderId="49" xfId="7" applyNumberFormat="1" applyFont="1" applyBorder="1">
      <alignment vertical="center"/>
    </xf>
    <xf numFmtId="0" fontId="10" fillId="8" borderId="20" xfId="0" applyFont="1" applyFill="1" applyBorder="1" applyAlignment="1">
      <alignment horizontal="left"/>
    </xf>
    <xf numFmtId="0" fontId="10" fillId="8" borderId="21" xfId="0" applyFont="1" applyFill="1" applyBorder="1" applyAlignment="1">
      <alignment horizontal="left"/>
    </xf>
    <xf numFmtId="0" fontId="10" fillId="8" borderId="22" xfId="0" applyFont="1" applyFill="1" applyBorder="1" applyAlignment="1">
      <alignment horizontal="left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7" fillId="6" borderId="23" xfId="0" applyFont="1" applyFill="1" applyBorder="1" applyAlignment="1">
      <alignment horizontal="left" vertical="center" wrapText="1"/>
    </xf>
    <xf numFmtId="0" fontId="7" fillId="6" borderId="24" xfId="0" applyFont="1" applyFill="1" applyBorder="1" applyAlignment="1">
      <alignment horizontal="left" vertical="center" wrapText="1"/>
    </xf>
    <xf numFmtId="0" fontId="7" fillId="6" borderId="25" xfId="0" applyFont="1" applyFill="1" applyBorder="1" applyAlignment="1">
      <alignment horizontal="left" vertical="center" wrapText="1"/>
    </xf>
    <xf numFmtId="0" fontId="7" fillId="6" borderId="26" xfId="0" applyFont="1" applyFill="1" applyBorder="1" applyAlignment="1">
      <alignment horizontal="left" vertical="center" wrapText="1"/>
    </xf>
    <xf numFmtId="0" fontId="7" fillId="6" borderId="27" xfId="0" applyFont="1" applyFill="1" applyBorder="1" applyAlignment="1">
      <alignment horizontal="left" vertical="center" wrapText="1"/>
    </xf>
    <xf numFmtId="0" fontId="7" fillId="6" borderId="28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center"/>
    </xf>
    <xf numFmtId="0" fontId="7" fillId="6" borderId="29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164" fontId="6" fillId="0" borderId="2" xfId="1" applyFont="1" applyBorder="1" applyAlignment="1">
      <alignment horizontal="center" vertical="center" wrapText="1"/>
    </xf>
    <xf numFmtId="164" fontId="6" fillId="0" borderId="13" xfId="1" applyFont="1" applyBorder="1" applyAlignment="1">
      <alignment horizontal="center" vertical="center" wrapText="1"/>
    </xf>
    <xf numFmtId="164" fontId="6" fillId="0" borderId="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top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164" fontId="12" fillId="0" borderId="2" xfId="1" applyFont="1" applyBorder="1" applyAlignment="1">
      <alignment horizontal="center" vertical="center" wrapText="1"/>
    </xf>
    <xf numFmtId="164" fontId="12" fillId="0" borderId="13" xfId="1" applyFont="1" applyBorder="1" applyAlignment="1">
      <alignment horizontal="center" vertical="center" wrapText="1"/>
    </xf>
    <xf numFmtId="164" fontId="12" fillId="0" borderId="3" xfId="1" applyFont="1" applyBorder="1" applyAlignment="1">
      <alignment horizontal="center" vertical="center" wrapText="1"/>
    </xf>
    <xf numFmtId="164" fontId="6" fillId="0" borderId="2" xfId="1" applyFont="1" applyBorder="1" applyAlignment="1">
      <alignment horizontal="center" vertical="center"/>
    </xf>
    <xf numFmtId="164" fontId="6" fillId="0" borderId="13" xfId="1" applyFont="1" applyBorder="1" applyAlignment="1">
      <alignment horizontal="center" vertical="center"/>
    </xf>
    <xf numFmtId="164" fontId="6" fillId="0" borderId="3" xfId="1" applyFont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 wrapText="1"/>
    </xf>
    <xf numFmtId="164" fontId="6" fillId="0" borderId="3" xfId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top" wrapText="1"/>
    </xf>
    <xf numFmtId="0" fontId="31" fillId="0" borderId="0" xfId="0" applyFont="1" applyAlignment="1">
      <alignment horizontal="left" wrapText="1"/>
    </xf>
    <xf numFmtId="164" fontId="7" fillId="5" borderId="1" xfId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165" fontId="12" fillId="0" borderId="2" xfId="0" applyNumberFormat="1" applyFont="1" applyBorder="1" applyAlignment="1">
      <alignment horizontal="center" vertical="center" wrapText="1"/>
    </xf>
    <xf numFmtId="165" fontId="12" fillId="0" borderId="13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164" fontId="12" fillId="0" borderId="2" xfId="1" applyFont="1" applyBorder="1" applyAlignment="1">
      <alignment horizontal="center" vertical="center"/>
    </xf>
    <xf numFmtId="164" fontId="12" fillId="0" borderId="13" xfId="1" applyFont="1" applyBorder="1" applyAlignment="1">
      <alignment horizontal="center" vertical="center"/>
    </xf>
    <xf numFmtId="164" fontId="12" fillId="0" borderId="3" xfId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7" fillId="6" borderId="32" xfId="0" applyFont="1" applyFill="1" applyBorder="1" applyAlignment="1">
      <alignment horizontal="center"/>
    </xf>
    <xf numFmtId="0" fontId="7" fillId="6" borderId="33" xfId="0" applyFont="1" applyFill="1" applyBorder="1" applyAlignment="1">
      <alignment horizontal="center"/>
    </xf>
    <xf numFmtId="0" fontId="7" fillId="6" borderId="34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49" fontId="32" fillId="8" borderId="10" xfId="5" applyNumberFormat="1" applyFont="1" applyFill="1" applyBorder="1" applyAlignment="1">
      <alignment horizontal="center"/>
    </xf>
    <xf numFmtId="49" fontId="32" fillId="8" borderId="1" xfId="5" applyNumberFormat="1" applyFont="1" applyFill="1" applyBorder="1" applyAlignment="1">
      <alignment horizontal="center"/>
    </xf>
    <xf numFmtId="49" fontId="32" fillId="8" borderId="5" xfId="5" applyNumberFormat="1" applyFont="1" applyFill="1" applyBorder="1" applyAlignment="1">
      <alignment horizontal="center"/>
    </xf>
    <xf numFmtId="49" fontId="25" fillId="4" borderId="1" xfId="5" applyNumberFormat="1" applyFont="1" applyFill="1" applyBorder="1" applyAlignment="1">
      <alignment horizontal="left"/>
    </xf>
    <xf numFmtId="49" fontId="25" fillId="4" borderId="1" xfId="5" applyNumberFormat="1" applyFont="1" applyFill="1" applyBorder="1" applyAlignment="1"/>
    <xf numFmtId="49" fontId="25" fillId="4" borderId="5" xfId="5" applyNumberFormat="1" applyFont="1" applyFill="1" applyBorder="1" applyAlignment="1"/>
    <xf numFmtId="0" fontId="7" fillId="6" borderId="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 wrapText="1"/>
    </xf>
    <xf numFmtId="0" fontId="2" fillId="4" borderId="36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 wrapText="1"/>
    </xf>
    <xf numFmtId="49" fontId="7" fillId="5" borderId="8" xfId="5" applyNumberFormat="1" applyFont="1" applyFill="1" applyBorder="1" applyAlignment="1">
      <alignment horizontal="center"/>
    </xf>
    <xf numFmtId="49" fontId="7" fillId="5" borderId="4" xfId="5" applyNumberFormat="1" applyFont="1" applyFill="1" applyBorder="1" applyAlignment="1">
      <alignment horizontal="center"/>
    </xf>
    <xf numFmtId="49" fontId="7" fillId="5" borderId="9" xfId="5" applyNumberFormat="1" applyFont="1" applyFill="1" applyBorder="1" applyAlignment="1">
      <alignment horizontal="center"/>
    </xf>
    <xf numFmtId="49" fontId="25" fillId="4" borderId="6" xfId="5" applyNumberFormat="1" applyFont="1" applyFill="1" applyBorder="1" applyAlignment="1"/>
    <xf numFmtId="49" fontId="25" fillId="4" borderId="7" xfId="5" applyNumberFormat="1" applyFont="1" applyFill="1" applyBorder="1" applyAlignment="1"/>
    <xf numFmtId="0" fontId="33" fillId="0" borderId="0" xfId="0" applyFont="1" applyAlignment="1">
      <alignment horizontal="center"/>
    </xf>
    <xf numFmtId="0" fontId="10" fillId="9" borderId="6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34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left" vertical="center" wrapText="1"/>
    </xf>
    <xf numFmtId="0" fontId="10" fillId="9" borderId="5" xfId="0" applyFont="1" applyFill="1" applyBorder="1" applyAlignment="1">
      <alignment horizontal="left" vertical="center" wrapText="1"/>
    </xf>
    <xf numFmtId="0" fontId="0" fillId="7" borderId="1" xfId="0" applyFill="1" applyBorder="1" applyAlignment="1">
      <alignment horizontal="center" vertical="center" wrapText="1"/>
    </xf>
    <xf numFmtId="0" fontId="10" fillId="9" borderId="10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7" fillId="5" borderId="23" xfId="0" applyFont="1" applyFill="1" applyBorder="1" applyAlignment="1">
      <alignment horizontal="center"/>
    </xf>
    <xf numFmtId="0" fontId="7" fillId="5" borderId="24" xfId="0" applyFont="1" applyFill="1" applyBorder="1" applyAlignment="1">
      <alignment horizontal="center"/>
    </xf>
    <xf numFmtId="0" fontId="7" fillId="5" borderId="37" xfId="0" applyFont="1" applyFill="1" applyBorder="1" applyAlignment="1">
      <alignment horizontal="center"/>
    </xf>
    <xf numFmtId="0" fontId="13" fillId="5" borderId="14" xfId="0" applyFont="1" applyFill="1" applyBorder="1" applyAlignment="1">
      <alignment horizontal="left" vertical="top" wrapText="1"/>
    </xf>
    <xf numFmtId="0" fontId="13" fillId="5" borderId="16" xfId="0" applyFont="1" applyFill="1" applyBorder="1" applyAlignment="1">
      <alignment horizontal="left" vertical="top" wrapText="1"/>
    </xf>
    <xf numFmtId="0" fontId="10" fillId="9" borderId="14" xfId="0" applyFont="1" applyFill="1" applyBorder="1" applyAlignment="1">
      <alignment horizontal="center"/>
    </xf>
    <xf numFmtId="0" fontId="10" fillId="9" borderId="15" xfId="0" applyFont="1" applyFill="1" applyBorder="1" applyAlignment="1">
      <alignment horizontal="center"/>
    </xf>
    <xf numFmtId="0" fontId="10" fillId="9" borderId="38" xfId="0" applyFont="1" applyFill="1" applyBorder="1" applyAlignment="1">
      <alignment horizontal="center"/>
    </xf>
    <xf numFmtId="0" fontId="26" fillId="0" borderId="39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24" fillId="0" borderId="1" xfId="0" applyFont="1" applyBorder="1" applyAlignment="1">
      <alignment horizontal="left" vertical="center"/>
    </xf>
    <xf numFmtId="0" fontId="35" fillId="0" borderId="2" xfId="0" applyFont="1" applyBorder="1" applyAlignment="1">
      <alignment horizontal="center" vertical="center" textRotation="90"/>
    </xf>
    <xf numFmtId="0" fontId="35" fillId="0" borderId="13" xfId="0" applyFont="1" applyBorder="1" applyAlignment="1">
      <alignment horizontal="center" vertical="center" textRotation="90"/>
    </xf>
    <xf numFmtId="0" fontId="35" fillId="0" borderId="3" xfId="0" applyFont="1" applyBorder="1" applyAlignment="1">
      <alignment horizontal="center" vertical="center" textRotation="90"/>
    </xf>
    <xf numFmtId="0" fontId="39" fillId="0" borderId="1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 wrapText="1"/>
    </xf>
    <xf numFmtId="0" fontId="39" fillId="0" borderId="15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/>
    </xf>
    <xf numFmtId="0" fontId="44" fillId="0" borderId="0" xfId="9" applyFont="1">
      <alignment vertical="center"/>
    </xf>
    <xf numFmtId="17" fontId="44" fillId="0" borderId="48" xfId="9" quotePrefix="1" applyNumberFormat="1" applyFont="1" applyBorder="1" applyAlignment="1">
      <alignment horizontal="center" vertical="center"/>
    </xf>
    <xf numFmtId="0" fontId="44" fillId="0" borderId="47" xfId="9" applyFont="1" applyBorder="1" applyAlignment="1">
      <alignment horizontal="center" vertical="center"/>
    </xf>
    <xf numFmtId="0" fontId="44" fillId="0" borderId="50" xfId="9" applyFont="1" applyBorder="1" applyAlignment="1">
      <alignment horizontal="center" vertical="center"/>
    </xf>
    <xf numFmtId="17" fontId="44" fillId="0" borderId="47" xfId="9" quotePrefix="1" applyNumberFormat="1" applyFont="1" applyBorder="1" applyAlignment="1">
      <alignment horizontal="center" vertical="center"/>
    </xf>
    <xf numFmtId="171" fontId="44" fillId="0" borderId="48" xfId="10" quotePrefix="1" applyFont="1" applyBorder="1" applyAlignment="1">
      <alignment horizontal="center" vertical="center"/>
    </xf>
    <xf numFmtId="171" fontId="44" fillId="0" borderId="47" xfId="10" applyFont="1" applyBorder="1" applyAlignment="1">
      <alignment horizontal="center" vertical="center"/>
    </xf>
    <xf numFmtId="171" fontId="44" fillId="0" borderId="50" xfId="10" applyFont="1" applyBorder="1" applyAlignment="1">
      <alignment horizontal="center" vertical="center"/>
    </xf>
    <xf numFmtId="171" fontId="44" fillId="0" borderId="49" xfId="10" quotePrefix="1" applyFont="1" applyBorder="1" applyAlignment="1">
      <alignment horizontal="center" vertical="center"/>
    </xf>
    <xf numFmtId="0" fontId="43" fillId="0" borderId="0" xfId="9">
      <alignment vertical="center"/>
    </xf>
    <xf numFmtId="0" fontId="45" fillId="0" borderId="48" xfId="9" applyFont="1" applyBorder="1" applyAlignment="1">
      <alignment horizontal="center"/>
    </xf>
    <xf numFmtId="0" fontId="45" fillId="0" borderId="45" xfId="9" applyFont="1" applyBorder="1" applyAlignment="1">
      <alignment horizontal="center"/>
    </xf>
    <xf numFmtId="0" fontId="44" fillId="0" borderId="41" xfId="9" applyFont="1" applyBorder="1" applyAlignment="1">
      <alignment horizontal="center" vertical="center"/>
    </xf>
    <xf numFmtId="0" fontId="44" fillId="0" borderId="13" xfId="9" applyFont="1" applyBorder="1" applyAlignment="1">
      <alignment horizontal="center" vertical="center"/>
    </xf>
    <xf numFmtId="0" fontId="44" fillId="0" borderId="51" xfId="9" applyFont="1" applyBorder="1" applyAlignment="1">
      <alignment horizontal="center" vertical="center"/>
    </xf>
    <xf numFmtId="0" fontId="44" fillId="0" borderId="36" xfId="9" applyFont="1" applyBorder="1" applyAlignment="1">
      <alignment horizontal="center" vertical="center"/>
    </xf>
    <xf numFmtId="171" fontId="44" fillId="0" borderId="41" xfId="10" applyFont="1" applyBorder="1" applyAlignment="1">
      <alignment horizontal="center" vertical="center"/>
    </xf>
    <xf numFmtId="171" fontId="44" fillId="0" borderId="13" xfId="10" applyFont="1" applyBorder="1" applyAlignment="1">
      <alignment horizontal="center" vertical="center"/>
    </xf>
    <xf numFmtId="0" fontId="46" fillId="0" borderId="1" xfId="9" applyFont="1" applyBorder="1" applyAlignment="1">
      <alignment horizontal="center"/>
    </xf>
    <xf numFmtId="0" fontId="46" fillId="0" borderId="14" xfId="9" applyFont="1" applyBorder="1" applyAlignment="1">
      <alignment horizontal="left"/>
    </xf>
    <xf numFmtId="171" fontId="0" fillId="0" borderId="8" xfId="10" applyFont="1" applyBorder="1">
      <alignment vertical="center"/>
    </xf>
    <xf numFmtId="171" fontId="43" fillId="0" borderId="4" xfId="10" applyFont="1" applyBorder="1" applyAlignment="1"/>
    <xf numFmtId="171" fontId="44" fillId="0" borderId="9" xfId="10" applyFont="1" applyBorder="1" applyAlignment="1"/>
    <xf numFmtId="171" fontId="0" fillId="0" borderId="52" xfId="10" applyFont="1" applyBorder="1">
      <alignment vertical="center"/>
    </xf>
    <xf numFmtId="171" fontId="0" fillId="0" borderId="4" xfId="10" applyFont="1" applyBorder="1">
      <alignment vertical="center"/>
    </xf>
    <xf numFmtId="171" fontId="0" fillId="0" borderId="10" xfId="10" applyFont="1" applyBorder="1">
      <alignment vertical="center"/>
    </xf>
    <xf numFmtId="171" fontId="43" fillId="0" borderId="1" xfId="10" applyFont="1" applyBorder="1" applyAlignment="1"/>
    <xf numFmtId="171" fontId="44" fillId="0" borderId="5" xfId="10" applyFont="1" applyBorder="1" applyAlignment="1"/>
    <xf numFmtId="171" fontId="0" fillId="0" borderId="16" xfId="10" applyFont="1" applyBorder="1">
      <alignment vertical="center"/>
    </xf>
    <xf numFmtId="171" fontId="0" fillId="0" borderId="1" xfId="10" applyFont="1" applyBorder="1">
      <alignment vertical="center"/>
    </xf>
    <xf numFmtId="0" fontId="46" fillId="0" borderId="2" xfId="9" applyFont="1" applyBorder="1" applyAlignment="1">
      <alignment horizontal="center"/>
    </xf>
    <xf numFmtId="0" fontId="46" fillId="0" borderId="39" xfId="9" applyFont="1" applyBorder="1" applyAlignment="1">
      <alignment horizontal="left"/>
    </xf>
    <xf numFmtId="171" fontId="44" fillId="0" borderId="54" xfId="10" applyFont="1" applyBorder="1" applyAlignment="1">
      <alignment horizontal="center" vertical="center"/>
    </xf>
    <xf numFmtId="171" fontId="0" fillId="0" borderId="55" xfId="10" applyFont="1" applyBorder="1">
      <alignment vertical="center"/>
    </xf>
    <xf numFmtId="171" fontId="0" fillId="0" borderId="56" xfId="10" applyFont="1" applyBorder="1">
      <alignment vertical="center"/>
    </xf>
    <xf numFmtId="171" fontId="10" fillId="0" borderId="49" xfId="10" quotePrefix="1" applyFont="1" applyBorder="1" applyAlignment="1">
      <alignment horizontal="center" vertical="center"/>
    </xf>
    <xf numFmtId="171" fontId="10" fillId="0" borderId="54" xfId="10" applyFont="1" applyBorder="1" applyAlignment="1">
      <alignment horizontal="center" vertical="center"/>
    </xf>
    <xf numFmtId="171" fontId="10" fillId="0" borderId="55" xfId="10" applyFont="1" applyBorder="1">
      <alignment vertical="center"/>
    </xf>
    <xf numFmtId="171" fontId="10" fillId="0" borderId="56" xfId="10" applyFont="1" applyBorder="1">
      <alignment vertical="center"/>
    </xf>
    <xf numFmtId="171" fontId="10" fillId="0" borderId="57" xfId="10" applyFont="1" applyBorder="1">
      <alignment vertical="center"/>
    </xf>
    <xf numFmtId="0" fontId="10" fillId="0" borderId="0" xfId="9" applyFont="1">
      <alignment vertical="center"/>
    </xf>
    <xf numFmtId="0" fontId="27" fillId="0" borderId="43" xfId="9" applyFont="1" applyBorder="1" applyAlignment="1">
      <alignment horizontal="center"/>
    </xf>
    <xf numFmtId="0" fontId="27" fillId="0" borderId="45" xfId="9" applyFont="1" applyBorder="1" applyAlignment="1">
      <alignment horizontal="center"/>
    </xf>
    <xf numFmtId="171" fontId="10" fillId="0" borderId="11" xfId="10" applyFont="1" applyBorder="1">
      <alignment vertical="center"/>
    </xf>
    <xf numFmtId="171" fontId="10" fillId="0" borderId="6" xfId="10" applyFont="1" applyBorder="1" applyAlignment="1"/>
    <xf numFmtId="171" fontId="10" fillId="0" borderId="53" xfId="10" applyFont="1" applyBorder="1">
      <alignment vertical="center"/>
    </xf>
    <xf numFmtId="171" fontId="10" fillId="4" borderId="7" xfId="10" applyFont="1" applyFill="1" applyBorder="1" applyAlignment="1"/>
    <xf numFmtId="171" fontId="10" fillId="0" borderId="22" xfId="10" applyFont="1" applyBorder="1">
      <alignment vertical="center"/>
    </xf>
    <xf numFmtId="171" fontId="10" fillId="0" borderId="6" xfId="10" applyFont="1" applyBorder="1">
      <alignment vertical="center"/>
    </xf>
    <xf numFmtId="171" fontId="10" fillId="0" borderId="7" xfId="10" applyFont="1" applyBorder="1">
      <alignment vertical="center"/>
    </xf>
    <xf numFmtId="0" fontId="10" fillId="0" borderId="18" xfId="9" applyFont="1" applyBorder="1" applyAlignment="1">
      <alignment horizontal="center" vertical="center"/>
    </xf>
    <xf numFmtId="171" fontId="10" fillId="0" borderId="46" xfId="10" applyFont="1" applyBorder="1">
      <alignment vertical="center"/>
    </xf>
    <xf numFmtId="171" fontId="10" fillId="0" borderId="14" xfId="10" applyFont="1" applyBorder="1">
      <alignment vertical="center"/>
    </xf>
    <xf numFmtId="171" fontId="10" fillId="0" borderId="51" xfId="10" applyFont="1" applyBorder="1" applyAlignment="1">
      <alignment horizontal="center" vertical="center"/>
    </xf>
    <xf numFmtId="171" fontId="10" fillId="0" borderId="9" xfId="10" applyFont="1" applyBorder="1">
      <alignment vertical="center"/>
    </xf>
    <xf numFmtId="171" fontId="10" fillId="0" borderId="5" xfId="10" applyFont="1" applyBorder="1">
      <alignment vertical="center"/>
    </xf>
  </cellXfs>
  <cellStyles count="11">
    <cellStyle name="Comma" xfId="1" builtinId="3"/>
    <cellStyle name="Comma 2" xfId="2" xr:uid="{D289F845-4359-4F21-AC5F-FD7AC853B5CC}"/>
    <cellStyle name="Comma 3" xfId="8" xr:uid="{BC8BF2FA-D6A7-4600-8D0A-B8024FCCB1BF}"/>
    <cellStyle name="Comma 4" xfId="10" xr:uid="{3C12541B-1AE9-419C-BE58-C4629D39D090}"/>
    <cellStyle name="Good 2" xfId="3" xr:uid="{954695D3-422C-4276-8373-45AEE54545B9}"/>
    <cellStyle name="Normal" xfId="0" builtinId="0"/>
    <cellStyle name="Normal 2" xfId="4" xr:uid="{AFF8CB7E-61D0-42D3-9CED-1EDA16917115}"/>
    <cellStyle name="Normal 3" xfId="7" xr:uid="{8E5F90EC-A8AB-43B6-A62E-FE13B69DFA3C}"/>
    <cellStyle name="Normal 4" xfId="9" xr:uid="{17693014-5F1E-4834-BB49-04BF253DF177}"/>
    <cellStyle name="Output 2" xfId="5" xr:uid="{CC44E636-A78F-441A-80CE-9DD971BB5FA0}"/>
    <cellStyle name="Percent" xfId="6" builtinId="5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4" formatCode="#,##0.0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</xdr:row>
      <xdr:rowOff>12700</xdr:rowOff>
    </xdr:from>
    <xdr:to>
      <xdr:col>12</xdr:col>
      <xdr:colOff>6350</xdr:colOff>
      <xdr:row>2</xdr:row>
      <xdr:rowOff>139700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8FCFAC3-9F97-AB5D-03A4-E6FFA580558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19200" y="196850"/>
          <a:ext cx="7759700" cy="3111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GB" sz="18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00B050"/>
              </a:solidFill>
              <a:effectLst/>
              <a:latin typeface="Arial Black" panose="020B0A04020102020204" pitchFamily="34" charset="0"/>
            </a:rPr>
            <a:t>KATSINA STATE UNIVERSAL BASIC EDUCATION BOARD</a:t>
          </a:r>
          <a:endParaRPr lang="LID4096" sz="1800" kern="10" spc="0">
            <a:ln w="9525">
              <a:solidFill>
                <a:srgbClr val="000000"/>
              </a:solidFill>
              <a:round/>
              <a:headEnd/>
              <a:tailEnd/>
            </a:ln>
            <a:solidFill>
              <a:srgbClr val="00B05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44450</xdr:colOff>
          <xdr:row>0</xdr:row>
          <xdr:rowOff>25400</xdr:rowOff>
        </xdr:from>
        <xdr:to>
          <xdr:col>13</xdr:col>
          <xdr:colOff>0</xdr:colOff>
          <xdr:row>3</xdr:row>
          <xdr:rowOff>127000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57150</xdr:colOff>
      <xdr:row>0</xdr:row>
      <xdr:rowOff>25400</xdr:rowOff>
    </xdr:from>
    <xdr:to>
      <xdr:col>2</xdr:col>
      <xdr:colOff>133350</xdr:colOff>
      <xdr:row>3</xdr:row>
      <xdr:rowOff>44450</xdr:rowOff>
    </xdr:to>
    <xdr:grpSp>
      <xdr:nvGrpSpPr>
        <xdr:cNvPr id="5395" name="Group 3">
          <a:extLst>
            <a:ext uri="{FF2B5EF4-FFF2-40B4-BE49-F238E27FC236}">
              <a16:creationId xmlns:a16="http://schemas.microsoft.com/office/drawing/2014/main" id="{E946C62C-AFCA-A694-FB2D-EFE3B278AEE8}"/>
            </a:ext>
          </a:extLst>
        </xdr:cNvPr>
        <xdr:cNvGrpSpPr>
          <a:grpSpLocks/>
        </xdr:cNvGrpSpPr>
      </xdr:nvGrpSpPr>
      <xdr:grpSpPr bwMode="auto">
        <a:xfrm>
          <a:off x="381000" y="25400"/>
          <a:ext cx="685800" cy="571500"/>
          <a:chOff x="3120" y="3120"/>
          <a:chExt cx="4134" cy="4134"/>
        </a:xfrm>
      </xdr:grpSpPr>
      <xdr:pic>
        <xdr:nvPicPr>
          <xdr:cNvPr id="5396" name="Picture 1">
            <a:extLst>
              <a:ext uri="{FF2B5EF4-FFF2-40B4-BE49-F238E27FC236}">
                <a16:creationId xmlns:a16="http://schemas.microsoft.com/office/drawing/2014/main" id="{B7EBA744-DEF0-5F34-A7A2-0C396C71D9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120" y="3120"/>
            <a:ext cx="4134" cy="413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397" name="Picture 2">
            <a:extLst>
              <a:ext uri="{FF2B5EF4-FFF2-40B4-BE49-F238E27FC236}">
                <a16:creationId xmlns:a16="http://schemas.microsoft.com/office/drawing/2014/main" id="{9B21E6C7-10C9-3742-3ECB-BDAE3BD8FA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3600" y="4860"/>
            <a:ext cx="1440" cy="137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8FDD58-9FD6-4C60-A44D-A60E0F86A540}" name="Table1" displayName="Table1" ref="A5:D40" totalsRowShown="0" headerRowDxfId="4" headerRowCellStyle="Normal 3">
  <tableColumns count="4">
    <tableColumn id="1" xr3:uid="{46DE238F-0D43-4DB3-8001-38AB358182C7}" name="S/NO" dataDxfId="3" dataCellStyle="Normal 3"/>
    <tableColumn id="2" xr3:uid="{6C75898E-FF5F-4513-9A90-E43C11A39CDB}" name="LGEA" dataDxfId="2" dataCellStyle="Normal 3"/>
    <tableColumn id="3" xr3:uid="{89B5BC9B-8660-4D44-851C-495F9B4BF887}" name="1MONTH OH " dataDxfId="1" dataCellStyle="Normal 3"/>
    <tableColumn id="4" xr3:uid="{2804E1D9-BD58-4E44-9181-9CEFCFA21A27}" name="JAN TO DEC 2023" dataDxfId="0" dataCellStyle="Normal 3">
      <calculatedColumnFormula>C6*12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FF480-A7B0-4C40-B313-1FD8D43AD9D1}">
  <sheetPr>
    <tabColor theme="3"/>
  </sheetPr>
  <dimension ref="B5:N30"/>
  <sheetViews>
    <sheetView topLeftCell="B10" workbookViewId="0">
      <selection activeCell="J20" sqref="J20:J24"/>
    </sheetView>
  </sheetViews>
  <sheetFormatPr defaultRowHeight="14.5"/>
  <cols>
    <col min="1" max="1" width="4.6328125" customWidth="1"/>
    <col min="5" max="5" width="14.81640625" bestFit="1" customWidth="1"/>
    <col min="6" max="6" width="16.26953125" customWidth="1"/>
    <col min="7" max="7" width="14.81640625" bestFit="1" customWidth="1"/>
    <col min="8" max="10" width="8.90625" bestFit="1" customWidth="1"/>
    <col min="12" max="12" width="16.26953125" bestFit="1" customWidth="1"/>
    <col min="14" max="14" width="18.36328125" customWidth="1"/>
  </cols>
  <sheetData>
    <row r="5" spans="2:14" ht="28">
      <c r="C5" s="400" t="s">
        <v>719</v>
      </c>
      <c r="D5" s="400"/>
      <c r="E5" s="400"/>
      <c r="F5" s="400"/>
      <c r="G5" s="400"/>
      <c r="H5" s="400"/>
      <c r="I5" s="400"/>
      <c r="J5" s="400"/>
      <c r="K5" s="400"/>
      <c r="L5" s="400"/>
    </row>
    <row r="6" spans="2:14" ht="15" thickBot="1"/>
    <row r="7" spans="2:14" ht="14.5" customHeight="1">
      <c r="B7" s="401" t="s">
        <v>699</v>
      </c>
      <c r="C7" s="402"/>
      <c r="D7" s="403"/>
      <c r="E7" s="407" t="s">
        <v>700</v>
      </c>
      <c r="F7" s="407"/>
      <c r="G7" s="407"/>
      <c r="H7" s="407" t="s">
        <v>701</v>
      </c>
      <c r="I7" s="407"/>
      <c r="J7" s="407"/>
      <c r="K7" s="58"/>
      <c r="L7" s="408" t="s">
        <v>702</v>
      </c>
      <c r="M7" s="398" t="s">
        <v>720</v>
      </c>
    </row>
    <row r="8" spans="2:14">
      <c r="B8" s="404"/>
      <c r="C8" s="405"/>
      <c r="D8" s="406"/>
      <c r="E8" s="59" t="s">
        <v>8</v>
      </c>
      <c r="F8" s="59" t="s">
        <v>297</v>
      </c>
      <c r="G8" s="59" t="s">
        <v>275</v>
      </c>
      <c r="H8" s="60" t="s">
        <v>8</v>
      </c>
      <c r="I8" s="60" t="s">
        <v>297</v>
      </c>
      <c r="J8" s="60" t="s">
        <v>275</v>
      </c>
      <c r="K8" s="61"/>
      <c r="L8" s="409"/>
      <c r="M8" s="399"/>
    </row>
    <row r="9" spans="2:14">
      <c r="B9" s="392" t="s">
        <v>704</v>
      </c>
      <c r="C9" s="393"/>
      <c r="D9" s="393"/>
      <c r="E9" s="15"/>
      <c r="F9" s="15"/>
      <c r="G9" s="15"/>
      <c r="H9" s="62"/>
      <c r="I9" s="62"/>
      <c r="J9" s="62"/>
      <c r="K9" s="15"/>
      <c r="L9" s="15">
        <v>1395784959.1400001</v>
      </c>
      <c r="M9" s="82">
        <f>L9/L11</f>
        <v>0.5</v>
      </c>
    </row>
    <row r="10" spans="2:14">
      <c r="B10" s="392" t="s">
        <v>705</v>
      </c>
      <c r="C10" s="393"/>
      <c r="D10" s="393"/>
      <c r="E10" s="15"/>
      <c r="F10" s="15"/>
      <c r="G10" s="15"/>
      <c r="H10" s="62"/>
      <c r="I10" s="62"/>
      <c r="J10" s="62"/>
      <c r="K10" s="15"/>
      <c r="L10" s="15">
        <v>1395784959.1400001</v>
      </c>
      <c r="M10" s="82">
        <f>1-M9</f>
        <v>0.5</v>
      </c>
      <c r="N10" s="345">
        <f>14000000*1500</f>
        <v>21000000000</v>
      </c>
    </row>
    <row r="11" spans="2:14">
      <c r="B11" s="394" t="s">
        <v>706</v>
      </c>
      <c r="C11" s="395"/>
      <c r="D11" s="395"/>
      <c r="E11" s="64"/>
      <c r="F11" s="64"/>
      <c r="G11" s="64"/>
      <c r="H11" s="65"/>
      <c r="I11" s="65"/>
      <c r="J11" s="65"/>
      <c r="K11" s="64"/>
      <c r="L11" s="72">
        <f>SUM(L9:L10)</f>
        <v>2791569918.2800002</v>
      </c>
      <c r="M11" s="79">
        <v>1</v>
      </c>
      <c r="N11" s="345">
        <f>21000000*1500</f>
        <v>31500000000</v>
      </c>
    </row>
    <row r="12" spans="2:14">
      <c r="B12" s="392"/>
      <c r="C12" s="393"/>
      <c r="D12" s="393"/>
      <c r="E12" s="15"/>
      <c r="F12" s="15"/>
      <c r="G12" s="15"/>
      <c r="H12" s="66"/>
      <c r="I12" s="66"/>
      <c r="J12" s="66"/>
      <c r="K12" s="15"/>
      <c r="L12" s="15"/>
      <c r="M12" s="67"/>
    </row>
    <row r="13" spans="2:14">
      <c r="B13" s="394" t="s">
        <v>707</v>
      </c>
      <c r="C13" s="395"/>
      <c r="D13" s="395"/>
      <c r="E13" s="64"/>
      <c r="F13" s="64"/>
      <c r="G13" s="64"/>
      <c r="H13" s="68"/>
      <c r="I13" s="68"/>
      <c r="J13" s="68"/>
      <c r="K13" s="64"/>
      <c r="L13" s="64"/>
      <c r="M13" s="69"/>
    </row>
    <row r="14" spans="2:14">
      <c r="B14" s="392" t="s">
        <v>708</v>
      </c>
      <c r="C14" s="393"/>
      <c r="D14" s="393"/>
      <c r="E14" s="15">
        <v>121989819.25</v>
      </c>
      <c r="F14" s="15">
        <v>513314340.06000006</v>
      </c>
      <c r="G14" s="15">
        <v>611697970.61999989</v>
      </c>
      <c r="H14" s="81">
        <f t="shared" ref="H14:J18" si="0">E14/$L14</f>
        <v>9.7826472242551712E-2</v>
      </c>
      <c r="I14" s="81">
        <f t="shared" si="0"/>
        <v>0.41163870352716625</v>
      </c>
      <c r="J14" s="81">
        <f t="shared" si="0"/>
        <v>0.49053482423028211</v>
      </c>
      <c r="K14" s="15"/>
      <c r="L14" s="15">
        <f>SUM(E14:G14)</f>
        <v>1247002129.9299998</v>
      </c>
      <c r="M14" s="83">
        <f>L14/$L$26</f>
        <v>0.44670281111867272</v>
      </c>
    </row>
    <row r="15" spans="2:14">
      <c r="B15" s="392" t="s">
        <v>709</v>
      </c>
      <c r="C15" s="393"/>
      <c r="D15" s="393"/>
      <c r="E15" s="15">
        <v>3630827.0700000077</v>
      </c>
      <c r="F15" s="15">
        <v>805702446.3300004</v>
      </c>
      <c r="G15" s="15">
        <v>93173433.75</v>
      </c>
      <c r="H15" s="81">
        <f t="shared" si="0"/>
        <v>4.0230471876111489E-3</v>
      </c>
      <c r="I15" s="81">
        <f t="shared" si="0"/>
        <v>0.89273845828171694</v>
      </c>
      <c r="J15" s="81">
        <f t="shared" si="0"/>
        <v>0.10323849453067187</v>
      </c>
      <c r="K15" s="15"/>
      <c r="L15" s="15">
        <f>SUM(E15:G15)</f>
        <v>902506707.15000045</v>
      </c>
      <c r="M15" s="83">
        <f>L15/$L$26</f>
        <v>0.32329718888290337</v>
      </c>
    </row>
    <row r="16" spans="2:14">
      <c r="B16" s="392" t="s">
        <v>710</v>
      </c>
      <c r="C16" s="393"/>
      <c r="D16" s="393"/>
      <c r="E16" s="15">
        <v>29032327.129999999</v>
      </c>
      <c r="F16" s="15">
        <v>239516698.99000001</v>
      </c>
      <c r="G16" s="15">
        <v>94355063.239999995</v>
      </c>
      <c r="H16" s="81">
        <f t="shared" si="0"/>
        <v>7.9999999948195677E-2</v>
      </c>
      <c r="I16" s="81">
        <f t="shared" si="0"/>
        <v>0.66000000003416881</v>
      </c>
      <c r="J16" s="81">
        <f t="shared" si="0"/>
        <v>0.26000000001763551</v>
      </c>
      <c r="K16" s="15"/>
      <c r="L16" s="15">
        <f>SUM(E16:G16)</f>
        <v>362904089.36000001</v>
      </c>
      <c r="M16" s="83">
        <f>L16/$L$26</f>
        <v>0.12999999999412515</v>
      </c>
    </row>
    <row r="17" spans="2:13">
      <c r="B17" s="392" t="s">
        <v>711</v>
      </c>
      <c r="C17" s="393"/>
      <c r="D17" s="393"/>
      <c r="E17" s="15"/>
      <c r="F17" s="15">
        <v>33013780.971000001</v>
      </c>
      <c r="G17" s="15">
        <v>45693316.579000004</v>
      </c>
      <c r="H17" s="81">
        <f t="shared" si="0"/>
        <v>0</v>
      </c>
      <c r="I17" s="81">
        <f t="shared" si="0"/>
        <v>0.41945112955064107</v>
      </c>
      <c r="J17" s="81">
        <f t="shared" si="0"/>
        <v>0.58054887044935877</v>
      </c>
      <c r="K17" s="15"/>
      <c r="L17" s="15">
        <f>SUM(E17:G17)</f>
        <v>78707097.550000012</v>
      </c>
      <c r="M17" s="83">
        <f>L17/$L$26</f>
        <v>2.8194564296814977E-2</v>
      </c>
    </row>
    <row r="18" spans="2:13">
      <c r="B18" s="392" t="s">
        <v>712</v>
      </c>
      <c r="C18" s="393"/>
      <c r="D18" s="393"/>
      <c r="E18" s="15"/>
      <c r="F18" s="15">
        <v>2160000</v>
      </c>
      <c r="G18" s="15">
        <v>2880000</v>
      </c>
      <c r="H18" s="81">
        <f t="shared" si="0"/>
        <v>0</v>
      </c>
      <c r="I18" s="81">
        <f t="shared" si="0"/>
        <v>0.42857142857142855</v>
      </c>
      <c r="J18" s="81">
        <f t="shared" si="0"/>
        <v>0.5714285714285714</v>
      </c>
      <c r="K18" s="15"/>
      <c r="L18" s="15">
        <f>SUM(E18:G18)</f>
        <v>5040000</v>
      </c>
      <c r="M18" s="83">
        <f>L18/$L$26</f>
        <v>1.8054357037581735E-3</v>
      </c>
    </row>
    <row r="19" spans="2:13" s="6" customFormat="1">
      <c r="B19" s="394" t="s">
        <v>713</v>
      </c>
      <c r="C19" s="395"/>
      <c r="D19" s="395"/>
      <c r="E19" s="72"/>
      <c r="F19" s="72"/>
      <c r="G19" s="72"/>
      <c r="H19" s="84"/>
      <c r="I19" s="84"/>
      <c r="J19" s="84"/>
      <c r="K19" s="72"/>
      <c r="L19" s="72">
        <f>SUM(L14:L18)</f>
        <v>2596160023.9900007</v>
      </c>
      <c r="M19" s="74"/>
    </row>
    <row r="20" spans="2:13">
      <c r="B20" s="392"/>
      <c r="C20" s="393"/>
      <c r="D20" s="393"/>
      <c r="E20" s="15"/>
      <c r="F20" s="15"/>
      <c r="G20" s="15"/>
      <c r="H20" s="66"/>
      <c r="I20" s="66"/>
      <c r="J20" s="66"/>
      <c r="K20" s="15"/>
      <c r="L20" s="15"/>
      <c r="M20" s="67"/>
    </row>
    <row r="21" spans="2:13" ht="15.5">
      <c r="B21" s="392" t="s">
        <v>714</v>
      </c>
      <c r="C21" s="393"/>
      <c r="D21" s="393"/>
      <c r="E21" s="15"/>
      <c r="F21" s="15"/>
      <c r="G21" s="15"/>
      <c r="H21" s="66"/>
      <c r="I21" s="66"/>
      <c r="J21" s="66"/>
      <c r="K21" s="15"/>
      <c r="L21" s="196">
        <v>55831398.369999997</v>
      </c>
      <c r="M21" s="70">
        <f>L21/$L$26</f>
        <v>2.0000000001576167E-2</v>
      </c>
    </row>
    <row r="22" spans="2:13" ht="15.5">
      <c r="B22" s="392" t="s">
        <v>715</v>
      </c>
      <c r="C22" s="393"/>
      <c r="D22" s="393"/>
      <c r="E22" s="15"/>
      <c r="F22" s="15"/>
      <c r="G22" s="15"/>
      <c r="H22" s="66"/>
      <c r="I22" s="66"/>
      <c r="J22" s="66"/>
      <c r="K22" s="15"/>
      <c r="L22" s="196">
        <v>27915699.18</v>
      </c>
      <c r="M22" s="70">
        <f>L22/$L$26</f>
        <v>9.9999999989969779E-3</v>
      </c>
    </row>
    <row r="23" spans="2:13" ht="29.5" customHeight="1">
      <c r="B23" s="392" t="s">
        <v>716</v>
      </c>
      <c r="C23" s="393"/>
      <c r="D23" s="393"/>
      <c r="E23" s="15"/>
      <c r="F23" s="15"/>
      <c r="G23" s="15"/>
      <c r="H23" s="66"/>
      <c r="I23" s="66"/>
      <c r="J23" s="66"/>
      <c r="K23" s="15"/>
      <c r="L23" s="196">
        <v>55831398.369999997</v>
      </c>
      <c r="M23" s="70">
        <f>L23/$L$26</f>
        <v>2.0000000001576167E-2</v>
      </c>
    </row>
    <row r="24" spans="2:13" ht="25.5" customHeight="1">
      <c r="B24" s="392" t="s">
        <v>717</v>
      </c>
      <c r="C24" s="393"/>
      <c r="D24" s="393"/>
      <c r="E24" s="15"/>
      <c r="F24" s="15"/>
      <c r="G24" s="15"/>
      <c r="H24" s="66"/>
      <c r="I24" s="66"/>
      <c r="J24" s="66"/>
      <c r="K24" s="15"/>
      <c r="L24" s="196">
        <v>55831398.369999997</v>
      </c>
      <c r="M24" s="70">
        <f>L24/$L$26</f>
        <v>2.0000000001576167E-2</v>
      </c>
    </row>
    <row r="25" spans="2:13" s="6" customFormat="1">
      <c r="B25" s="396" t="s">
        <v>713</v>
      </c>
      <c r="C25" s="397"/>
      <c r="D25" s="397"/>
      <c r="E25" s="72">
        <f>SUM(E13:E24)</f>
        <v>154652973.45000002</v>
      </c>
      <c r="F25" s="72">
        <f>SUM(F13:F24)</f>
        <v>1593707266.3510003</v>
      </c>
      <c r="G25" s="72">
        <f>SUM(G13:G24)</f>
        <v>847799784.18899989</v>
      </c>
      <c r="H25" s="73"/>
      <c r="I25" s="73"/>
      <c r="J25" s="73"/>
      <c r="K25" s="72"/>
      <c r="L25" s="72">
        <f>SUM(L21:L24)</f>
        <v>195409894.28999999</v>
      </c>
      <c r="M25" s="74"/>
    </row>
    <row r="26" spans="2:13" s="6" customFormat="1" ht="15" thickBot="1">
      <c r="B26" s="389" t="s">
        <v>718</v>
      </c>
      <c r="C26" s="390"/>
      <c r="D26" s="391"/>
      <c r="E26" s="75"/>
      <c r="F26" s="75"/>
      <c r="G26" s="75"/>
      <c r="H26" s="76"/>
      <c r="I26" s="76"/>
      <c r="J26" s="76"/>
      <c r="K26" s="76"/>
      <c r="L26" s="77">
        <f>L19+L25</f>
        <v>2791569918.2800007</v>
      </c>
      <c r="M26" s="78"/>
    </row>
    <row r="28" spans="2:13">
      <c r="L28" s="179"/>
    </row>
    <row r="29" spans="2:13">
      <c r="L29" s="179"/>
    </row>
    <row r="30" spans="2:13">
      <c r="L30" s="179"/>
    </row>
  </sheetData>
  <mergeCells count="24">
    <mergeCell ref="M7:M8"/>
    <mergeCell ref="B14:D14"/>
    <mergeCell ref="C5:L5"/>
    <mergeCell ref="B7:D8"/>
    <mergeCell ref="E7:G7"/>
    <mergeCell ref="H7:J7"/>
    <mergeCell ref="L7:L8"/>
    <mergeCell ref="B9:D9"/>
    <mergeCell ref="B10:D10"/>
    <mergeCell ref="B11:D11"/>
    <mergeCell ref="B12:D12"/>
    <mergeCell ref="B13:D13"/>
    <mergeCell ref="B26:D26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PBrush" shapeId="5121" r:id="rId3">
          <objectPr defaultSize="0" autoPict="0" r:id="rId4">
            <anchor moveWithCells="1" sizeWithCells="1">
              <from>
                <xdr:col>12</xdr:col>
                <xdr:colOff>44450</xdr:colOff>
                <xdr:row>0</xdr:row>
                <xdr:rowOff>25400</xdr:rowOff>
              </from>
              <to>
                <xdr:col>13</xdr:col>
                <xdr:colOff>0</xdr:colOff>
                <xdr:row>3</xdr:row>
                <xdr:rowOff>127000</xdr:rowOff>
              </to>
            </anchor>
          </objectPr>
        </oleObject>
      </mc:Choice>
      <mc:Fallback>
        <oleObject progId="PBrush" shapeId="5121" r:id="rId3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1E9C7-CFA4-49DB-90EA-82D3A626E1A6}">
  <sheetPr>
    <tabColor rgb="FFFFC000"/>
  </sheetPr>
  <dimension ref="A1:O40"/>
  <sheetViews>
    <sheetView tabSelected="1" workbookViewId="0">
      <selection activeCell="A2" sqref="A2"/>
    </sheetView>
  </sheetViews>
  <sheetFormatPr defaultColWidth="9.1796875" defaultRowHeight="14.5"/>
  <cols>
    <col min="1" max="1" width="8.26953125" style="368" customWidth="1"/>
    <col min="2" max="2" width="26.36328125" style="368" customWidth="1"/>
    <col min="3" max="3" width="19.26953125" style="368" customWidth="1"/>
    <col min="4" max="4" width="24.1796875" style="368" customWidth="1"/>
    <col min="5" max="16384" width="9.1796875" style="368"/>
  </cols>
  <sheetData>
    <row r="1" spans="1:15" customFormat="1" ht="21">
      <c r="A1" s="324" t="s">
        <v>1334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</row>
    <row r="2" spans="1:15" customFormat="1" ht="17">
      <c r="A2" s="371" t="s">
        <v>1335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</row>
    <row r="3" spans="1:15" customFormat="1" ht="17">
      <c r="A3" s="370"/>
      <c r="B3" s="370"/>
      <c r="C3" s="370"/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</row>
    <row r="4" spans="1:15" ht="20" thickBot="1">
      <c r="A4" s="369"/>
      <c r="B4" s="369"/>
      <c r="C4" s="369"/>
      <c r="D4" s="369"/>
      <c r="E4" s="369"/>
      <c r="F4" s="369"/>
    </row>
    <row r="5" spans="1:15" ht="20" thickBot="1">
      <c r="A5" s="372" t="s">
        <v>1064</v>
      </c>
      <c r="B5" s="373" t="s">
        <v>11</v>
      </c>
      <c r="C5" s="374" t="s">
        <v>1331</v>
      </c>
      <c r="D5" s="375" t="s">
        <v>1332</v>
      </c>
      <c r="E5" s="369"/>
      <c r="F5" s="369"/>
    </row>
    <row r="6" spans="1:15" ht="19.5">
      <c r="A6" s="376">
        <v>1</v>
      </c>
      <c r="B6" s="377" t="s">
        <v>993</v>
      </c>
      <c r="C6" s="378">
        <v>1416573.32</v>
      </c>
      <c r="D6" s="379">
        <f t="shared" ref="D6:D40" si="0">C6*12</f>
        <v>16998879.84</v>
      </c>
      <c r="E6" s="369"/>
      <c r="F6" s="369"/>
    </row>
    <row r="7" spans="1:15" ht="19.5">
      <c r="A7" s="380">
        <v>2</v>
      </c>
      <c r="B7" s="381" t="s">
        <v>887</v>
      </c>
      <c r="C7" s="382">
        <v>900982.02</v>
      </c>
      <c r="D7" s="379">
        <f t="shared" si="0"/>
        <v>10811784.24</v>
      </c>
      <c r="E7" s="369"/>
      <c r="F7" s="369"/>
    </row>
    <row r="8" spans="1:15" ht="19.5">
      <c r="A8" s="376">
        <v>3</v>
      </c>
      <c r="B8" s="381" t="s">
        <v>1018</v>
      </c>
      <c r="C8" s="382">
        <v>866947.59</v>
      </c>
      <c r="D8" s="379">
        <f t="shared" si="0"/>
        <v>10403371.08</v>
      </c>
      <c r="E8" s="369"/>
      <c r="F8" s="369"/>
    </row>
    <row r="9" spans="1:15" ht="19.5">
      <c r="A9" s="380">
        <v>4</v>
      </c>
      <c r="B9" s="381" t="s">
        <v>958</v>
      </c>
      <c r="C9" s="382">
        <v>1021629.07</v>
      </c>
      <c r="D9" s="379">
        <f t="shared" si="0"/>
        <v>12259548.84</v>
      </c>
      <c r="E9" s="369"/>
      <c r="F9" s="369"/>
    </row>
    <row r="10" spans="1:15" ht="19.5">
      <c r="A10" s="376">
        <v>5</v>
      </c>
      <c r="B10" s="381" t="s">
        <v>1032</v>
      </c>
      <c r="C10" s="382">
        <v>995309.71</v>
      </c>
      <c r="D10" s="379">
        <f t="shared" si="0"/>
        <v>11943716.52</v>
      </c>
      <c r="E10" s="369"/>
      <c r="F10" s="369"/>
    </row>
    <row r="11" spans="1:15" ht="19.5">
      <c r="A11" s="380">
        <v>6</v>
      </c>
      <c r="B11" s="381" t="s">
        <v>1013</v>
      </c>
      <c r="C11" s="382">
        <v>801559.1</v>
      </c>
      <c r="D11" s="379">
        <f t="shared" si="0"/>
        <v>9618709.1999999993</v>
      </c>
      <c r="E11" s="369"/>
      <c r="F11" s="369"/>
    </row>
    <row r="12" spans="1:15" ht="19.5">
      <c r="A12" s="376">
        <v>7</v>
      </c>
      <c r="B12" s="381" t="s">
        <v>899</v>
      </c>
      <c r="C12" s="382">
        <v>490615.91</v>
      </c>
      <c r="D12" s="379">
        <f t="shared" si="0"/>
        <v>5887390.9199999999</v>
      </c>
      <c r="E12" s="369"/>
      <c r="F12" s="369"/>
    </row>
    <row r="13" spans="1:15" ht="19.5">
      <c r="A13" s="380">
        <v>8</v>
      </c>
      <c r="B13" s="381" t="s">
        <v>1211</v>
      </c>
      <c r="C13" s="382">
        <v>689163.86</v>
      </c>
      <c r="D13" s="379">
        <f t="shared" si="0"/>
        <v>8269966.3200000003</v>
      </c>
      <c r="E13" s="369"/>
      <c r="F13" s="369"/>
    </row>
    <row r="14" spans="1:15" ht="19.5">
      <c r="A14" s="376">
        <v>9</v>
      </c>
      <c r="B14" s="381" t="s">
        <v>1222</v>
      </c>
      <c r="C14" s="382">
        <v>911393.7</v>
      </c>
      <c r="D14" s="379">
        <f t="shared" si="0"/>
        <v>10936724.399999999</v>
      </c>
      <c r="E14" s="369"/>
      <c r="F14" s="369"/>
    </row>
    <row r="15" spans="1:15" ht="19.5">
      <c r="A15" s="380">
        <v>10</v>
      </c>
      <c r="B15" s="381" t="s">
        <v>903</v>
      </c>
      <c r="C15" s="382">
        <v>1452790.36</v>
      </c>
      <c r="D15" s="379">
        <f t="shared" si="0"/>
        <v>17433484.32</v>
      </c>
      <c r="E15" s="369"/>
      <c r="F15" s="369"/>
    </row>
    <row r="16" spans="1:15" ht="19.5">
      <c r="A16" s="376">
        <v>11</v>
      </c>
      <c r="B16" s="381" t="s">
        <v>914</v>
      </c>
      <c r="C16" s="382">
        <v>709109.6</v>
      </c>
      <c r="D16" s="379">
        <f t="shared" si="0"/>
        <v>8509315.1999999993</v>
      </c>
      <c r="E16" s="369"/>
      <c r="F16" s="369"/>
    </row>
    <row r="17" spans="1:6" ht="19.5">
      <c r="A17" s="380">
        <v>12</v>
      </c>
      <c r="B17" s="381" t="s">
        <v>891</v>
      </c>
      <c r="C17" s="382">
        <v>1450263.82</v>
      </c>
      <c r="D17" s="379">
        <f t="shared" si="0"/>
        <v>17403165.84</v>
      </c>
      <c r="E17" s="369"/>
      <c r="F17" s="369"/>
    </row>
    <row r="18" spans="1:6" ht="19.5">
      <c r="A18" s="376">
        <v>13</v>
      </c>
      <c r="B18" s="381" t="s">
        <v>998</v>
      </c>
      <c r="C18" s="382">
        <v>1038959.91</v>
      </c>
      <c r="D18" s="379">
        <f t="shared" si="0"/>
        <v>12467518.92</v>
      </c>
      <c r="E18" s="369"/>
      <c r="F18" s="369"/>
    </row>
    <row r="19" spans="1:6" ht="19.5">
      <c r="A19" s="380">
        <v>14</v>
      </c>
      <c r="B19" s="381" t="s">
        <v>907</v>
      </c>
      <c r="C19" s="382">
        <v>1396933.56</v>
      </c>
      <c r="D19" s="379">
        <f t="shared" si="0"/>
        <v>16763202.720000001</v>
      </c>
      <c r="E19" s="369"/>
      <c r="F19" s="369"/>
    </row>
    <row r="20" spans="1:6" ht="19.5">
      <c r="A20" s="376">
        <v>15</v>
      </c>
      <c r="B20" s="381" t="s">
        <v>973</v>
      </c>
      <c r="C20" s="382">
        <v>899872.31</v>
      </c>
      <c r="D20" s="379">
        <f t="shared" si="0"/>
        <v>10798467.720000001</v>
      </c>
      <c r="E20" s="369"/>
      <c r="F20" s="369"/>
    </row>
    <row r="21" spans="1:6" ht="19.5">
      <c r="A21" s="380">
        <v>16</v>
      </c>
      <c r="B21" s="381" t="s">
        <v>922</v>
      </c>
      <c r="C21" s="382">
        <v>1038251.3</v>
      </c>
      <c r="D21" s="379">
        <f t="shared" si="0"/>
        <v>12459015.600000001</v>
      </c>
      <c r="E21" s="369"/>
      <c r="F21" s="369"/>
    </row>
    <row r="22" spans="1:6" ht="19.5">
      <c r="A22" s="376">
        <v>17</v>
      </c>
      <c r="B22" s="381" t="s">
        <v>1003</v>
      </c>
      <c r="C22" s="382">
        <v>1534203.89</v>
      </c>
      <c r="D22" s="379">
        <f t="shared" si="0"/>
        <v>18410446.68</v>
      </c>
      <c r="E22" s="369"/>
      <c r="F22" s="369"/>
    </row>
    <row r="23" spans="1:6" ht="19.5">
      <c r="A23" s="380">
        <v>18</v>
      </c>
      <c r="B23" s="381" t="s">
        <v>926</v>
      </c>
      <c r="C23" s="382">
        <v>730099.86</v>
      </c>
      <c r="D23" s="379">
        <f t="shared" si="0"/>
        <v>8761198.3200000003</v>
      </c>
      <c r="E23" s="369"/>
      <c r="F23" s="369"/>
    </row>
    <row r="24" spans="1:6" ht="19.5">
      <c r="A24" s="376">
        <v>19</v>
      </c>
      <c r="B24" s="381" t="s">
        <v>1333</v>
      </c>
      <c r="C24" s="382">
        <v>1293227.42</v>
      </c>
      <c r="D24" s="379">
        <f t="shared" si="0"/>
        <v>15518729.039999999</v>
      </c>
      <c r="E24" s="369"/>
      <c r="F24" s="369"/>
    </row>
    <row r="25" spans="1:6" ht="19.5">
      <c r="A25" s="380">
        <v>20</v>
      </c>
      <c r="B25" s="383" t="s">
        <v>944</v>
      </c>
      <c r="C25" s="384">
        <v>1190054.24</v>
      </c>
      <c r="D25" s="379">
        <f t="shared" si="0"/>
        <v>14280650.879999999</v>
      </c>
      <c r="E25" s="369"/>
      <c r="F25" s="369"/>
    </row>
    <row r="26" spans="1:6" ht="19.5">
      <c r="A26" s="376">
        <v>21</v>
      </c>
      <c r="B26" s="381" t="s">
        <v>876</v>
      </c>
      <c r="C26" s="382">
        <v>2579138.23</v>
      </c>
      <c r="D26" s="379">
        <f t="shared" si="0"/>
        <v>30949658.759999998</v>
      </c>
      <c r="E26" s="369"/>
      <c r="F26" s="369"/>
    </row>
    <row r="27" spans="1:6" ht="19.5">
      <c r="A27" s="380">
        <v>22</v>
      </c>
      <c r="B27" s="381" t="s">
        <v>953</v>
      </c>
      <c r="C27" s="382">
        <v>1015766.27</v>
      </c>
      <c r="D27" s="379">
        <f t="shared" si="0"/>
        <v>12189195.24</v>
      </c>
      <c r="E27" s="369"/>
      <c r="F27" s="369"/>
    </row>
    <row r="28" spans="1:6" ht="19.5">
      <c r="A28" s="376">
        <v>23</v>
      </c>
      <c r="B28" s="381" t="s">
        <v>1037</v>
      </c>
      <c r="C28" s="382">
        <v>539399.19999999995</v>
      </c>
      <c r="D28" s="379">
        <f t="shared" si="0"/>
        <v>6472790.3999999994</v>
      </c>
      <c r="E28" s="369"/>
      <c r="F28" s="369"/>
    </row>
    <row r="29" spans="1:6" ht="19.5">
      <c r="A29" s="380">
        <v>24</v>
      </c>
      <c r="B29" s="381" t="s">
        <v>1330</v>
      </c>
      <c r="C29" s="382">
        <v>1487964.38</v>
      </c>
      <c r="D29" s="379">
        <f t="shared" si="0"/>
        <v>17855572.559999999</v>
      </c>
      <c r="E29" s="369"/>
      <c r="F29" s="369"/>
    </row>
    <row r="30" spans="1:6" ht="19.5">
      <c r="A30" s="376">
        <v>25</v>
      </c>
      <c r="B30" s="381" t="s">
        <v>918</v>
      </c>
      <c r="C30" s="382">
        <v>1442235.51</v>
      </c>
      <c r="D30" s="379">
        <f t="shared" si="0"/>
        <v>17306826.120000001</v>
      </c>
      <c r="E30" s="369"/>
      <c r="F30" s="369"/>
    </row>
    <row r="31" spans="1:6" ht="19.5">
      <c r="A31" s="380">
        <v>26</v>
      </c>
      <c r="B31" s="381" t="s">
        <v>1023</v>
      </c>
      <c r="C31" s="382">
        <v>1220654.68</v>
      </c>
      <c r="D31" s="379">
        <f t="shared" si="0"/>
        <v>14647856.16</v>
      </c>
      <c r="E31" s="369"/>
      <c r="F31" s="369"/>
    </row>
    <row r="32" spans="1:6" ht="19.5">
      <c r="A32" s="376">
        <v>27</v>
      </c>
      <c r="B32" s="381" t="s">
        <v>983</v>
      </c>
      <c r="C32" s="382">
        <v>1030981.8</v>
      </c>
      <c r="D32" s="379">
        <f t="shared" si="0"/>
        <v>12371781.600000001</v>
      </c>
      <c r="E32" s="369"/>
      <c r="F32" s="369"/>
    </row>
    <row r="33" spans="1:6" ht="19.5">
      <c r="A33" s="380">
        <v>28</v>
      </c>
      <c r="B33" s="381" t="s">
        <v>1042</v>
      </c>
      <c r="C33" s="382">
        <v>910454.46</v>
      </c>
      <c r="D33" s="379">
        <f t="shared" si="0"/>
        <v>10925453.52</v>
      </c>
      <c r="E33" s="369"/>
      <c r="F33" s="369"/>
    </row>
    <row r="34" spans="1:6" ht="19.5">
      <c r="A34" s="376">
        <v>29</v>
      </c>
      <c r="B34" s="381" t="s">
        <v>1047</v>
      </c>
      <c r="C34" s="382">
        <v>1004430.28</v>
      </c>
      <c r="D34" s="379">
        <f t="shared" si="0"/>
        <v>12053163.359999999</v>
      </c>
      <c r="E34" s="369"/>
      <c r="F34" s="369"/>
    </row>
    <row r="35" spans="1:6" ht="19.5">
      <c r="A35" s="380">
        <v>30</v>
      </c>
      <c r="B35" s="381" t="s">
        <v>968</v>
      </c>
      <c r="C35" s="382">
        <v>916624.45</v>
      </c>
      <c r="D35" s="379">
        <f t="shared" si="0"/>
        <v>10999493.399999999</v>
      </c>
      <c r="E35" s="369"/>
      <c r="F35" s="369"/>
    </row>
    <row r="36" spans="1:6" ht="19.5">
      <c r="A36" s="376">
        <v>31</v>
      </c>
      <c r="B36" s="381" t="s">
        <v>1008</v>
      </c>
      <c r="C36" s="382">
        <v>354368.8</v>
      </c>
      <c r="D36" s="379">
        <f t="shared" si="0"/>
        <v>4252425.5999999996</v>
      </c>
      <c r="E36" s="369"/>
      <c r="F36" s="369"/>
    </row>
    <row r="37" spans="1:6" ht="19.5">
      <c r="A37" s="380">
        <v>32</v>
      </c>
      <c r="B37" s="381" t="s">
        <v>1052</v>
      </c>
      <c r="C37" s="382">
        <v>814841.8</v>
      </c>
      <c r="D37" s="379">
        <f t="shared" si="0"/>
        <v>9778101.6000000015</v>
      </c>
      <c r="E37" s="369"/>
      <c r="F37" s="369"/>
    </row>
    <row r="38" spans="1:6" ht="19.5">
      <c r="A38" s="376">
        <v>33</v>
      </c>
      <c r="B38" s="381" t="s">
        <v>988</v>
      </c>
      <c r="C38" s="382">
        <v>816524.58</v>
      </c>
      <c r="D38" s="379">
        <f t="shared" si="0"/>
        <v>9798294.959999999</v>
      </c>
      <c r="E38" s="369"/>
      <c r="F38" s="369"/>
    </row>
    <row r="39" spans="1:6" ht="20" thickBot="1">
      <c r="A39" s="380">
        <v>34</v>
      </c>
      <c r="B39" s="383" t="s">
        <v>963</v>
      </c>
      <c r="C39" s="384">
        <v>998386.97</v>
      </c>
      <c r="D39" s="385">
        <f t="shared" si="0"/>
        <v>11980643.640000001</v>
      </c>
      <c r="E39" s="369"/>
      <c r="F39" s="369"/>
    </row>
    <row r="40" spans="1:6" ht="20" thickBot="1">
      <c r="A40" s="376"/>
      <c r="B40" s="386"/>
      <c r="C40" s="387">
        <f>SUM(C6:C39)</f>
        <v>35959711.960000001</v>
      </c>
      <c r="D40" s="388">
        <f>C40*12</f>
        <v>431516543.51999998</v>
      </c>
      <c r="E40" s="369"/>
      <c r="F40" s="369"/>
    </row>
  </sheetData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1C067-7012-487A-939D-D97C6971445E}">
  <sheetPr>
    <tabColor theme="5" tint="-0.249977111117893"/>
  </sheetPr>
  <dimension ref="A1:E48"/>
  <sheetViews>
    <sheetView topLeftCell="A22" workbookViewId="0">
      <selection activeCell="B46" sqref="B43:B46"/>
    </sheetView>
  </sheetViews>
  <sheetFormatPr defaultColWidth="8.81640625" defaultRowHeight="14.5"/>
  <cols>
    <col min="1" max="1" width="15.81640625" style="195" customWidth="1"/>
    <col min="2" max="2" width="46.1796875" customWidth="1"/>
    <col min="3" max="3" width="6.6328125" style="178" customWidth="1"/>
    <col min="4" max="4" width="18.453125" style="5" customWidth="1"/>
    <col min="5" max="5" width="19.36328125" customWidth="1"/>
  </cols>
  <sheetData>
    <row r="1" spans="1:5" ht="23.5">
      <c r="A1" s="410" t="s">
        <v>721</v>
      </c>
      <c r="B1" s="410"/>
      <c r="C1" s="410"/>
      <c r="D1" s="410"/>
      <c r="E1" s="410"/>
    </row>
    <row r="3" spans="1:5" ht="28">
      <c r="A3" s="400" t="s">
        <v>719</v>
      </c>
      <c r="B3" s="400"/>
      <c r="C3" s="400"/>
      <c r="D3" s="400"/>
      <c r="E3" s="400"/>
    </row>
    <row r="5" spans="1:5" s="6" customFormat="1">
      <c r="A5" s="411" t="s">
        <v>1312</v>
      </c>
      <c r="B5" s="411"/>
      <c r="C5" s="411"/>
      <c r="D5" s="411"/>
      <c r="E5" s="411"/>
    </row>
    <row r="6" spans="1:5" s="6" customFormat="1">
      <c r="A6" s="180" t="s">
        <v>827</v>
      </c>
      <c r="B6" s="181" t="s">
        <v>828</v>
      </c>
      <c r="C6" s="182" t="s">
        <v>157</v>
      </c>
      <c r="D6" s="72" t="s">
        <v>1313</v>
      </c>
      <c r="E6" s="181" t="s">
        <v>1314</v>
      </c>
    </row>
    <row r="7" spans="1:5">
      <c r="A7" s="183"/>
      <c r="B7" s="184" t="s">
        <v>829</v>
      </c>
      <c r="C7" s="185"/>
      <c r="D7" s="186"/>
      <c r="E7" s="186"/>
    </row>
    <row r="8" spans="1:5">
      <c r="A8" s="412" t="s">
        <v>708</v>
      </c>
      <c r="B8" s="143" t="s">
        <v>830</v>
      </c>
      <c r="C8" s="21">
        <v>5</v>
      </c>
      <c r="D8" s="15">
        <v>105591628.84999999</v>
      </c>
      <c r="E8" s="15">
        <v>105591628.84999999</v>
      </c>
    </row>
    <row r="9" spans="1:5">
      <c r="A9" s="413"/>
      <c r="B9" s="143" t="s">
        <v>831</v>
      </c>
      <c r="C9" s="21">
        <v>4</v>
      </c>
      <c r="D9" s="15">
        <v>16398190.4</v>
      </c>
      <c r="E9" s="15">
        <v>16398190.4</v>
      </c>
    </row>
    <row r="10" spans="1:5">
      <c r="A10" s="197" t="s">
        <v>709</v>
      </c>
      <c r="B10" s="143" t="s">
        <v>1309</v>
      </c>
      <c r="C10" s="21">
        <v>4</v>
      </c>
      <c r="D10" s="15">
        <v>3630827.0700000077</v>
      </c>
      <c r="E10" s="15">
        <v>3630827.0700000077</v>
      </c>
    </row>
    <row r="11" spans="1:5">
      <c r="A11" s="412" t="s">
        <v>710</v>
      </c>
      <c r="B11" s="143" t="s">
        <v>1317</v>
      </c>
      <c r="C11" s="21">
        <v>335</v>
      </c>
      <c r="D11" s="15">
        <v>26472327.129999999</v>
      </c>
      <c r="E11" s="15">
        <v>26472327.129999999</v>
      </c>
    </row>
    <row r="12" spans="1:5">
      <c r="A12" s="413"/>
      <c r="B12" s="143" t="s">
        <v>1318</v>
      </c>
      <c r="C12" s="21">
        <v>32</v>
      </c>
      <c r="D12" s="49">
        <v>2560000</v>
      </c>
      <c r="E12" s="49">
        <v>2560000</v>
      </c>
    </row>
    <row r="13" spans="1:5" s="6" customFormat="1">
      <c r="A13" s="180"/>
      <c r="B13" s="181" t="s">
        <v>713</v>
      </c>
      <c r="C13" s="182"/>
      <c r="D13" s="72">
        <f>SUM(D8:D12)</f>
        <v>154652973.45000002</v>
      </c>
      <c r="E13" s="72">
        <f>SUM(E8:E12)</f>
        <v>154652973.45000002</v>
      </c>
    </row>
    <row r="14" spans="1:5">
      <c r="A14" s="183"/>
      <c r="B14" s="184" t="s">
        <v>297</v>
      </c>
      <c r="C14" s="185"/>
      <c r="D14" s="186"/>
      <c r="E14" s="186"/>
    </row>
    <row r="15" spans="1:5">
      <c r="A15" s="412" t="s">
        <v>708</v>
      </c>
      <c r="B15" s="143" t="s">
        <v>1310</v>
      </c>
      <c r="C15" s="36">
        <v>3</v>
      </c>
      <c r="D15" s="71">
        <v>261891637.53000003</v>
      </c>
      <c r="E15" s="71">
        <v>261891637.53000003</v>
      </c>
    </row>
    <row r="16" spans="1:5" ht="29">
      <c r="A16" s="414"/>
      <c r="B16" s="192" t="s">
        <v>1311</v>
      </c>
      <c r="C16" s="36">
        <v>9</v>
      </c>
      <c r="D16" s="71">
        <v>190064931.93000001</v>
      </c>
      <c r="E16" s="71">
        <v>190064931.93000001</v>
      </c>
    </row>
    <row r="17" spans="1:5">
      <c r="A17" s="414"/>
      <c r="B17" s="192" t="s">
        <v>375</v>
      </c>
      <c r="C17" s="36">
        <v>1</v>
      </c>
      <c r="D17" s="18">
        <v>36760485</v>
      </c>
      <c r="E17" s="18">
        <v>36760485</v>
      </c>
    </row>
    <row r="18" spans="1:5">
      <c r="A18" s="413"/>
      <c r="B18" s="143" t="s">
        <v>834</v>
      </c>
      <c r="C18" s="36">
        <v>6</v>
      </c>
      <c r="D18" s="71">
        <v>24597285.600000001</v>
      </c>
      <c r="E18" s="71">
        <v>24597285.600000001</v>
      </c>
    </row>
    <row r="19" spans="1:5" ht="29">
      <c r="A19" s="412" t="s">
        <v>709</v>
      </c>
      <c r="B19" s="192" t="s">
        <v>421</v>
      </c>
      <c r="C19" s="36">
        <v>8</v>
      </c>
      <c r="D19" s="71">
        <v>142831442.40000001</v>
      </c>
      <c r="E19" s="71">
        <v>142831442.40000001</v>
      </c>
    </row>
    <row r="20" spans="1:5" ht="29">
      <c r="A20" s="414"/>
      <c r="B20" s="192" t="s">
        <v>422</v>
      </c>
      <c r="C20" s="36">
        <v>5</v>
      </c>
      <c r="D20" s="71">
        <v>122170570.65000001</v>
      </c>
      <c r="E20" s="71">
        <v>122170570.65000001</v>
      </c>
    </row>
    <row r="21" spans="1:5">
      <c r="A21" s="414"/>
      <c r="B21" s="143" t="s">
        <v>835</v>
      </c>
      <c r="C21" s="36">
        <v>34</v>
      </c>
      <c r="D21" s="71">
        <v>530980735.63999999</v>
      </c>
      <c r="E21" s="71">
        <v>530980735.63999999</v>
      </c>
    </row>
    <row r="22" spans="1:5">
      <c r="A22" s="414"/>
      <c r="B22" s="143" t="s">
        <v>1315</v>
      </c>
      <c r="C22" s="36">
        <v>1</v>
      </c>
      <c r="D22" s="44">
        <v>1730309.8599999771</v>
      </c>
      <c r="E22" s="44">
        <v>1730309.8599999771</v>
      </c>
    </row>
    <row r="23" spans="1:5">
      <c r="A23" s="413"/>
      <c r="B23" s="143" t="s">
        <v>1316</v>
      </c>
      <c r="C23" s="36">
        <v>1</v>
      </c>
      <c r="D23" s="16">
        <v>7989387.780000329</v>
      </c>
      <c r="E23" s="16">
        <v>7989387.780000329</v>
      </c>
    </row>
    <row r="24" spans="1:5">
      <c r="A24" s="412" t="s">
        <v>837</v>
      </c>
      <c r="B24" s="8" t="s">
        <v>428</v>
      </c>
      <c r="C24" s="36">
        <v>12</v>
      </c>
      <c r="D24" s="71">
        <v>32805990</v>
      </c>
      <c r="E24" s="71">
        <v>32805990</v>
      </c>
    </row>
    <row r="25" spans="1:5">
      <c r="A25" s="413"/>
      <c r="B25" s="8" t="s">
        <v>429</v>
      </c>
      <c r="C25" s="36">
        <v>1</v>
      </c>
      <c r="D25" s="16">
        <v>207790.97100000083</v>
      </c>
      <c r="E25" s="16">
        <v>207790.97100000083</v>
      </c>
    </row>
    <row r="26" spans="1:5">
      <c r="A26" s="93" t="s">
        <v>836</v>
      </c>
      <c r="B26" s="143" t="s">
        <v>712</v>
      </c>
      <c r="C26" s="36">
        <v>12</v>
      </c>
      <c r="D26" s="71">
        <v>2160000</v>
      </c>
      <c r="E26" s="71">
        <v>2160000</v>
      </c>
    </row>
    <row r="27" spans="1:5">
      <c r="A27" s="412" t="s">
        <v>838</v>
      </c>
      <c r="B27" s="143" t="s">
        <v>839</v>
      </c>
      <c r="C27" s="342">
        <v>3234</v>
      </c>
      <c r="D27" s="71">
        <v>226380000</v>
      </c>
      <c r="E27" s="71">
        <v>226380000</v>
      </c>
    </row>
    <row r="28" spans="1:5">
      <c r="A28" s="413"/>
      <c r="B28" s="143" t="s">
        <v>840</v>
      </c>
      <c r="C28" s="36">
        <v>164</v>
      </c>
      <c r="D28" s="71">
        <v>13136698.99</v>
      </c>
      <c r="E28" s="71">
        <v>13136698.99</v>
      </c>
    </row>
    <row r="29" spans="1:5" s="6" customFormat="1">
      <c r="A29" s="180"/>
      <c r="B29" s="181" t="s">
        <v>713</v>
      </c>
      <c r="C29" s="182"/>
      <c r="D29" s="72">
        <f>SUM(D15:D28)</f>
        <v>1593707266.3510003</v>
      </c>
      <c r="E29" s="72">
        <f>SUM(E15:E28)</f>
        <v>1593707266.3510003</v>
      </c>
    </row>
    <row r="30" spans="1:5">
      <c r="A30" s="183"/>
      <c r="B30" s="184" t="s">
        <v>275</v>
      </c>
      <c r="C30" s="185"/>
      <c r="D30" s="186"/>
      <c r="E30" s="186"/>
    </row>
    <row r="31" spans="1:5" ht="29">
      <c r="A31" s="412" t="s">
        <v>708</v>
      </c>
      <c r="B31" s="192" t="s">
        <v>833</v>
      </c>
      <c r="C31" s="21">
        <v>20</v>
      </c>
      <c r="D31" s="15">
        <v>460390730.39999992</v>
      </c>
      <c r="E31" s="15">
        <v>460390730.39999992</v>
      </c>
    </row>
    <row r="32" spans="1:5">
      <c r="A32" s="414"/>
      <c r="B32" s="192" t="s">
        <v>843</v>
      </c>
      <c r="C32" s="21">
        <v>6</v>
      </c>
      <c r="D32" s="15">
        <v>126709954.61999999</v>
      </c>
      <c r="E32" s="15">
        <v>126709954.61999999</v>
      </c>
    </row>
    <row r="33" spans="1:5">
      <c r="A33" s="413"/>
      <c r="B33" s="192" t="s">
        <v>352</v>
      </c>
      <c r="C33" s="21">
        <v>6</v>
      </c>
      <c r="D33" s="15">
        <v>24597285.600000001</v>
      </c>
      <c r="E33" s="15">
        <v>24597285.600000001</v>
      </c>
    </row>
    <row r="34" spans="1:5">
      <c r="A34" s="412" t="s">
        <v>841</v>
      </c>
      <c r="B34" s="19" t="s">
        <v>1319</v>
      </c>
      <c r="C34" s="21">
        <v>5</v>
      </c>
      <c r="D34" s="15">
        <v>89269651.5</v>
      </c>
      <c r="E34" s="15">
        <v>89269651.5</v>
      </c>
    </row>
    <row r="35" spans="1:5">
      <c r="A35" s="414"/>
      <c r="B35" s="143" t="s">
        <v>1322</v>
      </c>
      <c r="C35" s="36">
        <v>4</v>
      </c>
      <c r="D35" s="44">
        <v>3843196.36</v>
      </c>
      <c r="E35" s="44">
        <v>3843196.36</v>
      </c>
    </row>
    <row r="36" spans="1:5">
      <c r="A36" s="413"/>
      <c r="B36" s="143" t="s">
        <v>1316</v>
      </c>
      <c r="C36" s="36">
        <v>1</v>
      </c>
      <c r="D36" s="16">
        <v>60585.890000000596</v>
      </c>
      <c r="E36" s="16">
        <v>60585.890000000596</v>
      </c>
    </row>
    <row r="37" spans="1:5">
      <c r="A37" s="412" t="s">
        <v>837</v>
      </c>
      <c r="B37" s="8" t="s">
        <v>428</v>
      </c>
      <c r="C37" s="21">
        <v>16</v>
      </c>
      <c r="D37" s="15">
        <v>43741320</v>
      </c>
      <c r="E37" s="15">
        <v>43741320</v>
      </c>
    </row>
    <row r="38" spans="1:5">
      <c r="A38" s="413"/>
      <c r="B38" s="8" t="s">
        <v>429</v>
      </c>
      <c r="C38" s="21">
        <v>1</v>
      </c>
      <c r="D38" s="22">
        <v>1951996.5789999962</v>
      </c>
      <c r="E38" s="22">
        <v>1951996.5789999962</v>
      </c>
    </row>
    <row r="39" spans="1:5">
      <c r="A39" s="187" t="s">
        <v>836</v>
      </c>
      <c r="B39" s="143" t="s">
        <v>712</v>
      </c>
      <c r="C39" s="21">
        <v>16</v>
      </c>
      <c r="D39" s="15">
        <v>2880000</v>
      </c>
      <c r="E39" s="15">
        <v>2880000</v>
      </c>
    </row>
    <row r="40" spans="1:5">
      <c r="A40" s="412" t="s">
        <v>838</v>
      </c>
      <c r="B40" s="143" t="s">
        <v>839</v>
      </c>
      <c r="C40" s="193">
        <v>1260</v>
      </c>
      <c r="D40" s="15">
        <v>89555063.239999995</v>
      </c>
      <c r="E40" s="15">
        <v>89555063.239999995</v>
      </c>
    </row>
    <row r="41" spans="1:5">
      <c r="A41" s="413"/>
      <c r="B41" s="143" t="s">
        <v>840</v>
      </c>
      <c r="C41" s="21">
        <v>60</v>
      </c>
      <c r="D41" s="15">
        <v>4800000</v>
      </c>
      <c r="E41" s="15">
        <v>4800000</v>
      </c>
    </row>
    <row r="42" spans="1:5" s="6" customFormat="1">
      <c r="A42" s="180"/>
      <c r="B42" s="181" t="s">
        <v>713</v>
      </c>
      <c r="C42" s="182"/>
      <c r="D42" s="72">
        <f>SUM(D31:D41)</f>
        <v>847799784.18899989</v>
      </c>
      <c r="E42" s="72">
        <f>SUM(E31:E41)</f>
        <v>847799784.18899989</v>
      </c>
    </row>
    <row r="43" spans="1:5" ht="15.5">
      <c r="A43" s="187"/>
      <c r="B43" s="143" t="s">
        <v>714</v>
      </c>
      <c r="C43" s="21"/>
      <c r="D43" s="196">
        <v>55831398.369999997</v>
      </c>
      <c r="E43" s="196">
        <v>55831398.369999997</v>
      </c>
    </row>
    <row r="44" spans="1:5" ht="15.5">
      <c r="A44" s="187"/>
      <c r="B44" s="143" t="s">
        <v>715</v>
      </c>
      <c r="C44" s="21"/>
      <c r="D44" s="196">
        <v>27915699.18</v>
      </c>
      <c r="E44" s="196">
        <v>27915699.18</v>
      </c>
    </row>
    <row r="45" spans="1:5" ht="15.5">
      <c r="A45" s="187"/>
      <c r="B45" s="143" t="s">
        <v>716</v>
      </c>
      <c r="C45" s="21"/>
      <c r="D45" s="196">
        <v>55831398.369999997</v>
      </c>
      <c r="E45" s="196">
        <v>55831398.369999997</v>
      </c>
    </row>
    <row r="46" spans="1:5" ht="15.5">
      <c r="A46" s="187"/>
      <c r="B46" s="143" t="s">
        <v>717</v>
      </c>
      <c r="C46" s="21"/>
      <c r="D46" s="196">
        <v>55831398.369999997</v>
      </c>
      <c r="E46" s="196">
        <v>55831398.369999997</v>
      </c>
    </row>
    <row r="47" spans="1:5">
      <c r="A47" s="187"/>
      <c r="B47" s="188" t="s">
        <v>832</v>
      </c>
      <c r="C47" s="21"/>
      <c r="D47" s="189">
        <f>SUM(D43:D46)</f>
        <v>195409894.28999999</v>
      </c>
      <c r="E47" s="189">
        <f>SUM(E43:E46)</f>
        <v>195409894.28999999</v>
      </c>
    </row>
    <row r="48" spans="1:5">
      <c r="A48" s="183"/>
      <c r="B48" s="184" t="s">
        <v>842</v>
      </c>
      <c r="C48" s="185"/>
      <c r="D48" s="194">
        <f>SUM(D13+D29+D42+D47)</f>
        <v>2791569918.2800002</v>
      </c>
      <c r="E48" s="194">
        <f>SUM(E13+E29+E42+E47)</f>
        <v>2791569918.2800002</v>
      </c>
    </row>
  </sheetData>
  <mergeCells count="13">
    <mergeCell ref="A37:A38"/>
    <mergeCell ref="A40:A41"/>
    <mergeCell ref="A19:A23"/>
    <mergeCell ref="A3:E3"/>
    <mergeCell ref="A24:A25"/>
    <mergeCell ref="A34:A36"/>
    <mergeCell ref="A31:A33"/>
    <mergeCell ref="A27:A28"/>
    <mergeCell ref="A1:E1"/>
    <mergeCell ref="A5:E5"/>
    <mergeCell ref="A8:A9"/>
    <mergeCell ref="A11:A12"/>
    <mergeCell ref="A15:A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10457-557B-4A46-A65F-30F44C5D8618}">
  <sheetPr>
    <tabColor theme="8" tint="-0.249977111117893"/>
    <pageSetUpPr fitToPage="1"/>
  </sheetPr>
  <dimension ref="A5:P329"/>
  <sheetViews>
    <sheetView zoomScale="85" zoomScaleNormal="85" workbookViewId="0">
      <selection activeCell="A299" sqref="A299:A329"/>
    </sheetView>
  </sheetViews>
  <sheetFormatPr defaultRowHeight="14.5"/>
  <cols>
    <col min="1" max="1" width="9" customWidth="1"/>
    <col min="2" max="2" width="29.81640625" customWidth="1"/>
    <col min="3" max="3" width="55.1796875" customWidth="1"/>
    <col min="4" max="4" width="7.453125" customWidth="1"/>
    <col min="5" max="5" width="17.7265625" customWidth="1"/>
    <col min="6" max="6" width="19.453125" customWidth="1"/>
    <col min="7" max="7" width="33.81640625" customWidth="1"/>
    <col min="8" max="8" width="14.36328125" customWidth="1"/>
    <col min="9" max="9" width="13.81640625" style="23" customWidth="1"/>
    <col min="10" max="10" width="14.453125" style="23" customWidth="1"/>
    <col min="11" max="11" width="18.90625" customWidth="1"/>
    <col min="12" max="12" width="17.6328125" style="5" customWidth="1"/>
    <col min="13" max="13" width="17.90625" style="5" customWidth="1"/>
    <col min="14" max="14" width="17.7265625" customWidth="1"/>
    <col min="15" max="16" width="13.26953125" bestFit="1" customWidth="1"/>
  </cols>
  <sheetData>
    <row r="5" spans="1:14" ht="24.5">
      <c r="A5" s="437"/>
      <c r="B5" s="437"/>
      <c r="C5" s="437"/>
      <c r="D5" s="437"/>
      <c r="E5" s="437"/>
      <c r="F5" s="437"/>
      <c r="G5" s="437"/>
      <c r="H5" s="437"/>
      <c r="I5" s="437"/>
      <c r="J5" s="437"/>
      <c r="K5" s="437"/>
      <c r="L5" s="437"/>
      <c r="M5" s="437"/>
    </row>
    <row r="6" spans="1:14" ht="16.5" customHeight="1">
      <c r="A6" s="436" t="s">
        <v>0</v>
      </c>
      <c r="B6" s="436" t="s">
        <v>9</v>
      </c>
      <c r="C6" s="436" t="s">
        <v>345</v>
      </c>
      <c r="D6" s="436" t="s">
        <v>157</v>
      </c>
      <c r="E6" s="436" t="s">
        <v>346</v>
      </c>
      <c r="F6" s="436" t="s">
        <v>347</v>
      </c>
      <c r="G6" s="436" t="s">
        <v>10</v>
      </c>
      <c r="H6" s="436" t="s">
        <v>11</v>
      </c>
      <c r="I6" s="436" t="s">
        <v>1</v>
      </c>
      <c r="J6" s="436"/>
      <c r="K6" s="436" t="s">
        <v>348</v>
      </c>
      <c r="L6" s="438" t="s">
        <v>349</v>
      </c>
      <c r="M6" s="438" t="s">
        <v>350</v>
      </c>
    </row>
    <row r="7" spans="1:14">
      <c r="A7" s="436"/>
      <c r="B7" s="436"/>
      <c r="C7" s="436"/>
      <c r="D7" s="436"/>
      <c r="E7" s="436"/>
      <c r="F7" s="436"/>
      <c r="G7" s="436"/>
      <c r="H7" s="436"/>
      <c r="I7" s="34" t="s">
        <v>12</v>
      </c>
      <c r="J7" s="34" t="s">
        <v>13</v>
      </c>
      <c r="K7" s="436"/>
      <c r="L7" s="438"/>
      <c r="M7" s="438"/>
    </row>
    <row r="8" spans="1:14">
      <c r="A8" s="421" t="s">
        <v>343</v>
      </c>
      <c r="B8" s="421"/>
      <c r="C8" s="421"/>
      <c r="D8" s="421"/>
      <c r="E8" s="421"/>
      <c r="F8" s="421"/>
      <c r="G8" s="421"/>
      <c r="H8" s="421"/>
      <c r="I8" s="421"/>
      <c r="J8" s="421"/>
      <c r="K8" s="421"/>
      <c r="L8" s="421"/>
      <c r="M8" s="421"/>
    </row>
    <row r="9" spans="1:14">
      <c r="A9" s="7">
        <v>1</v>
      </c>
      <c r="B9" s="8" t="s">
        <v>338</v>
      </c>
      <c r="C9" s="8" t="s">
        <v>337</v>
      </c>
      <c r="D9" s="9">
        <v>1</v>
      </c>
      <c r="E9" s="10">
        <v>21118325.77</v>
      </c>
      <c r="F9" s="418" t="s">
        <v>353</v>
      </c>
      <c r="G9" s="11" t="s">
        <v>15</v>
      </c>
      <c r="H9" s="11" t="s">
        <v>16</v>
      </c>
      <c r="I9" s="24">
        <v>12.8265771</v>
      </c>
      <c r="J9" s="24">
        <v>7.8740246000000003</v>
      </c>
      <c r="K9" s="424" t="s">
        <v>344</v>
      </c>
      <c r="L9" s="428">
        <v>105591628.84999999</v>
      </c>
      <c r="M9" s="428">
        <v>105591628.84999999</v>
      </c>
    </row>
    <row r="10" spans="1:14">
      <c r="A10" s="7">
        <v>2</v>
      </c>
      <c r="B10" s="8" t="s">
        <v>339</v>
      </c>
      <c r="C10" s="8" t="s">
        <v>337</v>
      </c>
      <c r="D10" s="9">
        <v>1</v>
      </c>
      <c r="E10" s="10">
        <v>21118325.77</v>
      </c>
      <c r="F10" s="419"/>
      <c r="G10" s="11" t="s">
        <v>277</v>
      </c>
      <c r="H10" s="12" t="s">
        <v>83</v>
      </c>
      <c r="I10" s="25">
        <v>12.925333333333333</v>
      </c>
      <c r="J10" s="25">
        <v>8.5483611111111113</v>
      </c>
      <c r="K10" s="425"/>
      <c r="L10" s="429"/>
      <c r="M10" s="429"/>
    </row>
    <row r="11" spans="1:14">
      <c r="A11" s="7">
        <v>3</v>
      </c>
      <c r="B11" s="8" t="s">
        <v>340</v>
      </c>
      <c r="C11" s="8" t="s">
        <v>337</v>
      </c>
      <c r="D11" s="9">
        <v>1</v>
      </c>
      <c r="E11" s="10">
        <v>21118325.77</v>
      </c>
      <c r="F11" s="419"/>
      <c r="G11" s="8" t="s">
        <v>19</v>
      </c>
      <c r="H11" s="8" t="s">
        <v>20</v>
      </c>
      <c r="I11" s="26">
        <v>12.170416666666666</v>
      </c>
      <c r="J11" s="26">
        <v>7.738833333333333</v>
      </c>
      <c r="K11" s="425"/>
      <c r="L11" s="429"/>
      <c r="M11" s="429"/>
      <c r="N11">
        <v>1</v>
      </c>
    </row>
    <row r="12" spans="1:14">
      <c r="A12" s="7">
        <v>4</v>
      </c>
      <c r="B12" s="8" t="s">
        <v>341</v>
      </c>
      <c r="C12" s="8" t="s">
        <v>337</v>
      </c>
      <c r="D12" s="9">
        <v>1</v>
      </c>
      <c r="E12" s="10">
        <v>21118325.77</v>
      </c>
      <c r="F12" s="419"/>
      <c r="G12" s="11" t="s">
        <v>21</v>
      </c>
      <c r="H12" s="11" t="s">
        <v>22</v>
      </c>
      <c r="I12" s="20">
        <v>11.53875</v>
      </c>
      <c r="J12" s="20">
        <v>7.3241111111111108</v>
      </c>
      <c r="K12" s="425"/>
      <c r="L12" s="429"/>
      <c r="M12" s="429"/>
    </row>
    <row r="13" spans="1:14">
      <c r="A13" s="7">
        <v>5</v>
      </c>
      <c r="B13" s="8" t="s">
        <v>342</v>
      </c>
      <c r="C13" s="8" t="s">
        <v>337</v>
      </c>
      <c r="D13" s="9">
        <v>1</v>
      </c>
      <c r="E13" s="10">
        <v>21118325.77</v>
      </c>
      <c r="F13" s="420"/>
      <c r="G13" s="11" t="s">
        <v>23</v>
      </c>
      <c r="H13" s="11" t="s">
        <v>14</v>
      </c>
      <c r="I13" s="20">
        <v>11.725305555555556</v>
      </c>
      <c r="J13" s="20">
        <v>7.7441388888888891</v>
      </c>
      <c r="K13" s="426"/>
      <c r="L13" s="430"/>
      <c r="M13" s="430"/>
    </row>
    <row r="14" spans="1:14">
      <c r="A14" s="421" t="s">
        <v>351</v>
      </c>
      <c r="B14" s="421"/>
      <c r="C14" s="421"/>
      <c r="D14" s="421"/>
      <c r="E14" s="421"/>
      <c r="F14" s="421"/>
      <c r="G14" s="421"/>
      <c r="H14" s="421"/>
      <c r="I14" s="421"/>
      <c r="J14" s="421"/>
      <c r="K14" s="421"/>
      <c r="L14" s="421"/>
      <c r="M14" s="421"/>
    </row>
    <row r="15" spans="1:14">
      <c r="A15" s="9">
        <v>6</v>
      </c>
      <c r="B15" s="8" t="s">
        <v>357</v>
      </c>
      <c r="C15" s="8" t="s">
        <v>352</v>
      </c>
      <c r="D15" s="3">
        <v>1</v>
      </c>
      <c r="E15" s="13">
        <v>4099547.6</v>
      </c>
      <c r="F15" s="439" t="s">
        <v>353</v>
      </c>
      <c r="G15" s="14" t="s">
        <v>303</v>
      </c>
      <c r="H15" s="14" t="s">
        <v>14</v>
      </c>
      <c r="I15" s="25">
        <v>11.690611111111112</v>
      </c>
      <c r="J15" s="25">
        <v>7.5819166666666664</v>
      </c>
      <c r="K15" s="422" t="s">
        <v>434</v>
      </c>
      <c r="L15" s="431">
        <v>16398190.4</v>
      </c>
      <c r="M15" s="431">
        <v>16398190.400000006</v>
      </c>
    </row>
    <row r="16" spans="1:14">
      <c r="A16" s="9">
        <v>7</v>
      </c>
      <c r="B16" s="8" t="s">
        <v>358</v>
      </c>
      <c r="C16" s="8" t="s">
        <v>352</v>
      </c>
      <c r="D16" s="3">
        <v>1</v>
      </c>
      <c r="E16" s="13">
        <v>4099547.6</v>
      </c>
      <c r="F16" s="439"/>
      <c r="G16" s="14" t="s">
        <v>311</v>
      </c>
      <c r="H16" s="14" t="s">
        <v>52</v>
      </c>
      <c r="I16" s="25">
        <v>12.886138888888889</v>
      </c>
      <c r="J16" s="25">
        <v>8.3593055555555544</v>
      </c>
      <c r="K16" s="427"/>
      <c r="L16" s="432"/>
      <c r="M16" s="432"/>
      <c r="N16">
        <v>1</v>
      </c>
    </row>
    <row r="17" spans="1:14">
      <c r="A17" s="9">
        <v>8</v>
      </c>
      <c r="B17" s="8" t="s">
        <v>359</v>
      </c>
      <c r="C17" s="8" t="s">
        <v>352</v>
      </c>
      <c r="D17" s="3">
        <v>1</v>
      </c>
      <c r="E17" s="13">
        <v>4099547.6</v>
      </c>
      <c r="F17" s="439"/>
      <c r="G17" s="14" t="s">
        <v>312</v>
      </c>
      <c r="H17" s="14" t="s">
        <v>48</v>
      </c>
      <c r="I17" s="25">
        <v>11.777777777777779</v>
      </c>
      <c r="J17" s="25">
        <v>7.0748611111111108</v>
      </c>
      <c r="K17" s="427"/>
      <c r="L17" s="432"/>
      <c r="M17" s="432"/>
    </row>
    <row r="18" spans="1:14">
      <c r="A18" s="9">
        <v>9</v>
      </c>
      <c r="B18" s="8" t="s">
        <v>360</v>
      </c>
      <c r="C18" s="8" t="s">
        <v>352</v>
      </c>
      <c r="D18" s="3">
        <v>1</v>
      </c>
      <c r="E18" s="13">
        <v>4099547.6</v>
      </c>
      <c r="F18" s="439"/>
      <c r="G18" s="14" t="s">
        <v>304</v>
      </c>
      <c r="H18" s="14" t="s">
        <v>99</v>
      </c>
      <c r="I18" s="25">
        <v>12.175555555555555</v>
      </c>
      <c r="J18" s="25">
        <v>7.4858333333333338</v>
      </c>
      <c r="K18" s="423"/>
      <c r="L18" s="433"/>
      <c r="M18" s="433"/>
      <c r="N18" s="4"/>
    </row>
    <row r="19" spans="1:14">
      <c r="A19" s="421" t="s">
        <v>355</v>
      </c>
      <c r="B19" s="421"/>
      <c r="C19" s="421"/>
      <c r="D19" s="421"/>
      <c r="E19" s="421"/>
      <c r="F19" s="421"/>
      <c r="G19" s="421"/>
      <c r="H19" s="421"/>
      <c r="I19" s="421"/>
      <c r="J19" s="421"/>
      <c r="K19" s="421"/>
      <c r="L19" s="421"/>
      <c r="M19" s="421"/>
    </row>
    <row r="20" spans="1:14">
      <c r="A20" s="7">
        <v>10</v>
      </c>
      <c r="B20" s="8" t="s">
        <v>362</v>
      </c>
      <c r="C20" s="8" t="s">
        <v>354</v>
      </c>
      <c r="D20" s="9">
        <v>1</v>
      </c>
      <c r="E20" s="10">
        <v>87297212.510000005</v>
      </c>
      <c r="F20" s="418" t="s">
        <v>356</v>
      </c>
      <c r="G20" s="12" t="s">
        <v>27</v>
      </c>
      <c r="H20" s="12" t="s">
        <v>28</v>
      </c>
      <c r="I20" s="27">
        <v>11.933916666666667</v>
      </c>
      <c r="J20" s="27">
        <v>7.7678333333333329</v>
      </c>
      <c r="K20" s="440" t="s">
        <v>435</v>
      </c>
      <c r="L20" s="443">
        <v>451956569.45999998</v>
      </c>
      <c r="M20" s="443">
        <v>451956569.46000004</v>
      </c>
    </row>
    <row r="21" spans="1:14">
      <c r="A21" s="7">
        <v>11</v>
      </c>
      <c r="B21" s="8" t="s">
        <v>363</v>
      </c>
      <c r="C21" s="8" t="s">
        <v>354</v>
      </c>
      <c r="D21" s="9">
        <v>1</v>
      </c>
      <c r="E21" s="10">
        <v>87297212.510000005</v>
      </c>
      <c r="F21" s="419"/>
      <c r="G21" s="12" t="s">
        <v>29</v>
      </c>
      <c r="H21" s="12" t="s">
        <v>30</v>
      </c>
      <c r="I21" s="27">
        <v>12.513055555555555</v>
      </c>
      <c r="J21" s="27">
        <v>7.8597777777777775</v>
      </c>
      <c r="K21" s="441"/>
      <c r="L21" s="444"/>
      <c r="M21" s="444"/>
    </row>
    <row r="22" spans="1:14">
      <c r="A22" s="7">
        <v>12</v>
      </c>
      <c r="B22" s="8" t="s">
        <v>364</v>
      </c>
      <c r="C22" s="8" t="s">
        <v>354</v>
      </c>
      <c r="D22" s="9">
        <v>1</v>
      </c>
      <c r="E22" s="10">
        <v>87297212.510000005</v>
      </c>
      <c r="F22" s="419"/>
      <c r="G22" s="12" t="s">
        <v>31</v>
      </c>
      <c r="H22" s="12" t="s">
        <v>26</v>
      </c>
      <c r="I22" s="27">
        <v>12.987916666666665</v>
      </c>
      <c r="J22" s="27">
        <v>7.6453333333333324</v>
      </c>
      <c r="K22" s="441"/>
      <c r="L22" s="444"/>
      <c r="M22" s="444"/>
    </row>
    <row r="23" spans="1:14">
      <c r="A23" s="7">
        <v>13</v>
      </c>
      <c r="B23" s="8" t="s">
        <v>365</v>
      </c>
      <c r="C23" s="8" t="s">
        <v>361</v>
      </c>
      <c r="D23" s="9">
        <v>1</v>
      </c>
      <c r="E23" s="10">
        <v>21118325.77</v>
      </c>
      <c r="F23" s="419"/>
      <c r="G23" s="11" t="s">
        <v>298</v>
      </c>
      <c r="H23" s="11" t="s">
        <v>14</v>
      </c>
      <c r="I23" s="20">
        <v>11.642388888888888</v>
      </c>
      <c r="J23" s="20">
        <v>7.7383888888888892</v>
      </c>
      <c r="K23" s="441"/>
      <c r="L23" s="444"/>
      <c r="M23" s="444"/>
    </row>
    <row r="24" spans="1:14">
      <c r="A24" s="7">
        <v>14</v>
      </c>
      <c r="B24" s="8" t="s">
        <v>366</v>
      </c>
      <c r="C24" s="8" t="s">
        <v>361</v>
      </c>
      <c r="D24" s="9">
        <v>1</v>
      </c>
      <c r="E24" s="10">
        <v>21118325.77</v>
      </c>
      <c r="F24" s="419"/>
      <c r="G24" s="11" t="s">
        <v>32</v>
      </c>
      <c r="H24" s="11" t="s">
        <v>22</v>
      </c>
      <c r="I24" s="26">
        <v>11.508583333333334</v>
      </c>
      <c r="J24" s="26">
        <v>7.2231388888888892</v>
      </c>
      <c r="K24" s="441"/>
      <c r="L24" s="444"/>
      <c r="M24" s="444"/>
    </row>
    <row r="25" spans="1:14">
      <c r="A25" s="7">
        <v>15</v>
      </c>
      <c r="B25" s="8" t="s">
        <v>367</v>
      </c>
      <c r="C25" s="8" t="s">
        <v>361</v>
      </c>
      <c r="D25" s="9">
        <v>1</v>
      </c>
      <c r="E25" s="10">
        <v>21118325.77</v>
      </c>
      <c r="F25" s="419"/>
      <c r="G25" s="17" t="s">
        <v>330</v>
      </c>
      <c r="H25" s="8" t="s">
        <v>33</v>
      </c>
      <c r="I25" s="26">
        <v>12.906500000000001</v>
      </c>
      <c r="J25" s="26">
        <v>7.464777777777778</v>
      </c>
      <c r="K25" s="441"/>
      <c r="L25" s="444"/>
      <c r="M25" s="444"/>
    </row>
    <row r="26" spans="1:14">
      <c r="A26" s="7">
        <v>16</v>
      </c>
      <c r="B26" s="8" t="s">
        <v>368</v>
      </c>
      <c r="C26" s="8" t="s">
        <v>361</v>
      </c>
      <c r="D26" s="9">
        <v>1</v>
      </c>
      <c r="E26" s="10">
        <v>21118325.77</v>
      </c>
      <c r="F26" s="419"/>
      <c r="G26" s="8" t="s">
        <v>278</v>
      </c>
      <c r="H26" s="8" t="s">
        <v>279</v>
      </c>
      <c r="I26" s="20">
        <v>13.148999999999999</v>
      </c>
      <c r="J26" s="20">
        <v>7.6334999999999997</v>
      </c>
      <c r="K26" s="441"/>
      <c r="L26" s="444"/>
      <c r="M26" s="444"/>
    </row>
    <row r="27" spans="1:14">
      <c r="A27" s="7">
        <v>17</v>
      </c>
      <c r="B27" s="8" t="s">
        <v>369</v>
      </c>
      <c r="C27" s="8" t="s">
        <v>361</v>
      </c>
      <c r="D27" s="9">
        <v>1</v>
      </c>
      <c r="E27" s="10">
        <v>21118325.77</v>
      </c>
      <c r="F27" s="419"/>
      <c r="G27" s="11" t="s">
        <v>36</v>
      </c>
      <c r="H27" s="11" t="s">
        <v>37</v>
      </c>
      <c r="I27" s="26">
        <v>12.481666666666667</v>
      </c>
      <c r="J27" s="26">
        <v>7.6322500000000009</v>
      </c>
      <c r="K27" s="441"/>
      <c r="L27" s="444"/>
      <c r="M27" s="444"/>
    </row>
    <row r="28" spans="1:14">
      <c r="A28" s="7">
        <v>18</v>
      </c>
      <c r="B28" s="8" t="s">
        <v>370</v>
      </c>
      <c r="C28" s="8" t="s">
        <v>361</v>
      </c>
      <c r="D28" s="9">
        <v>1</v>
      </c>
      <c r="E28" s="10">
        <v>21118325.77</v>
      </c>
      <c r="F28" s="419"/>
      <c r="G28" s="11" t="s">
        <v>38</v>
      </c>
      <c r="H28" s="11" t="s">
        <v>39</v>
      </c>
      <c r="I28" s="26">
        <v>12.733916666666666</v>
      </c>
      <c r="J28" s="26">
        <v>7.896694444444444</v>
      </c>
      <c r="K28" s="441"/>
      <c r="L28" s="444"/>
      <c r="M28" s="444"/>
    </row>
    <row r="29" spans="1:14">
      <c r="A29" s="7">
        <v>19</v>
      </c>
      <c r="B29" s="8" t="s">
        <v>371</v>
      </c>
      <c r="C29" s="8" t="s">
        <v>361</v>
      </c>
      <c r="D29" s="9">
        <v>1</v>
      </c>
      <c r="E29" s="10">
        <v>21118325.77</v>
      </c>
      <c r="F29" s="419"/>
      <c r="G29" s="11" t="s">
        <v>40</v>
      </c>
      <c r="H29" s="11" t="s">
        <v>41</v>
      </c>
      <c r="I29" s="20">
        <v>12.882805555555557</v>
      </c>
      <c r="J29" s="20">
        <v>8.0957777777777782</v>
      </c>
      <c r="K29" s="441"/>
      <c r="L29" s="444"/>
      <c r="M29" s="444"/>
    </row>
    <row r="30" spans="1:14">
      <c r="A30" s="7">
        <v>20</v>
      </c>
      <c r="B30" s="8" t="s">
        <v>372</v>
      </c>
      <c r="C30" s="8" t="s">
        <v>361</v>
      </c>
      <c r="D30" s="9">
        <v>1</v>
      </c>
      <c r="E30" s="10">
        <v>21118325.77</v>
      </c>
      <c r="F30" s="419"/>
      <c r="G30" s="11" t="s">
        <v>42</v>
      </c>
      <c r="H30" s="11" t="s">
        <v>43</v>
      </c>
      <c r="I30" s="25">
        <v>12.936805555555555</v>
      </c>
      <c r="J30" s="25">
        <v>7.6946111111111115</v>
      </c>
      <c r="K30" s="441"/>
      <c r="L30" s="444"/>
      <c r="M30" s="444"/>
    </row>
    <row r="31" spans="1:14">
      <c r="A31" s="7">
        <v>21</v>
      </c>
      <c r="B31" s="8" t="s">
        <v>373</v>
      </c>
      <c r="C31" s="8" t="s">
        <v>361</v>
      </c>
      <c r="D31" s="9">
        <v>1</v>
      </c>
      <c r="E31" s="10">
        <v>21118325.77</v>
      </c>
      <c r="F31" s="420"/>
      <c r="G31" s="11" t="s">
        <v>44</v>
      </c>
      <c r="H31" s="11" t="s">
        <v>45</v>
      </c>
      <c r="I31" s="20">
        <v>12.851194444444443</v>
      </c>
      <c r="J31" s="20">
        <v>8.7024166666666662</v>
      </c>
      <c r="K31" s="442"/>
      <c r="L31" s="445"/>
      <c r="M31" s="445"/>
    </row>
    <row r="32" spans="1:14">
      <c r="A32" s="421" t="s">
        <v>374</v>
      </c>
      <c r="B32" s="421"/>
      <c r="C32" s="421"/>
      <c r="D32" s="421"/>
      <c r="E32" s="421"/>
      <c r="F32" s="421"/>
      <c r="G32" s="421"/>
      <c r="H32" s="421"/>
      <c r="I32" s="421"/>
      <c r="J32" s="421"/>
      <c r="K32" s="421"/>
      <c r="L32" s="421"/>
      <c r="M32" s="421"/>
    </row>
    <row r="33" spans="1:14">
      <c r="A33" s="7">
        <v>22</v>
      </c>
      <c r="B33" s="8" t="s">
        <v>377</v>
      </c>
      <c r="C33" s="8" t="s">
        <v>375</v>
      </c>
      <c r="D33" s="9">
        <v>1</v>
      </c>
      <c r="E33" s="18">
        <v>36760485</v>
      </c>
      <c r="F33" s="8"/>
      <c r="G33" s="11" t="s">
        <v>280</v>
      </c>
      <c r="H33" s="11" t="s">
        <v>73</v>
      </c>
      <c r="I33" s="28">
        <v>11.56163888888889</v>
      </c>
      <c r="J33" s="28">
        <v>7.431861111111111</v>
      </c>
      <c r="K33" s="35" t="s">
        <v>439</v>
      </c>
      <c r="L33" s="18">
        <v>36760485</v>
      </c>
      <c r="M33" s="18">
        <v>36760485</v>
      </c>
    </row>
    <row r="34" spans="1:14">
      <c r="A34" s="421" t="s">
        <v>376</v>
      </c>
      <c r="B34" s="421"/>
      <c r="C34" s="421"/>
      <c r="D34" s="421"/>
      <c r="E34" s="421"/>
      <c r="F34" s="421"/>
      <c r="G34" s="421"/>
      <c r="H34" s="421"/>
      <c r="I34" s="421"/>
      <c r="J34" s="421"/>
      <c r="K34" s="421"/>
      <c r="L34" s="421"/>
      <c r="M34" s="421"/>
    </row>
    <row r="35" spans="1:14">
      <c r="A35" s="7">
        <v>23</v>
      </c>
      <c r="B35" s="8" t="s">
        <v>378</v>
      </c>
      <c r="C35" s="8" t="s">
        <v>352</v>
      </c>
      <c r="D35" s="9">
        <v>1</v>
      </c>
      <c r="E35" s="13">
        <v>4099547.6</v>
      </c>
      <c r="F35" s="418" t="s">
        <v>356</v>
      </c>
      <c r="G35" s="12" t="s">
        <v>55</v>
      </c>
      <c r="H35" s="12" t="s">
        <v>56</v>
      </c>
      <c r="I35" s="28">
        <v>11.748749999999999</v>
      </c>
      <c r="J35" s="28">
        <v>7.5544166666666666</v>
      </c>
      <c r="K35" s="418" t="s">
        <v>5</v>
      </c>
      <c r="L35" s="415">
        <v>24597285.600000024</v>
      </c>
      <c r="M35" s="415">
        <v>24597285.600000024</v>
      </c>
    </row>
    <row r="36" spans="1:14">
      <c r="A36" s="7">
        <v>24</v>
      </c>
      <c r="B36" s="8" t="s">
        <v>379</v>
      </c>
      <c r="C36" s="8" t="s">
        <v>352</v>
      </c>
      <c r="D36" s="9">
        <v>1</v>
      </c>
      <c r="E36" s="13">
        <v>4099547.6</v>
      </c>
      <c r="F36" s="419"/>
      <c r="G36" s="12" t="s">
        <v>267</v>
      </c>
      <c r="H36" s="12" t="s">
        <v>26</v>
      </c>
      <c r="I36" s="28">
        <v>11.76813888888889</v>
      </c>
      <c r="J36" s="28">
        <v>7.8229444444444445</v>
      </c>
      <c r="K36" s="419"/>
      <c r="L36" s="416"/>
      <c r="M36" s="416"/>
    </row>
    <row r="37" spans="1:14">
      <c r="A37" s="7">
        <v>25</v>
      </c>
      <c r="B37" s="8" t="s">
        <v>380</v>
      </c>
      <c r="C37" s="8" t="s">
        <v>352</v>
      </c>
      <c r="D37" s="9">
        <v>1</v>
      </c>
      <c r="E37" s="13">
        <v>4099547.6</v>
      </c>
      <c r="F37" s="419"/>
      <c r="G37" s="12" t="s">
        <v>50</v>
      </c>
      <c r="H37" s="12" t="s">
        <v>51</v>
      </c>
      <c r="I37" s="28">
        <v>13.295833333333333</v>
      </c>
      <c r="J37" s="28">
        <v>8.020611111111112</v>
      </c>
      <c r="K37" s="419"/>
      <c r="L37" s="416"/>
      <c r="M37" s="416"/>
    </row>
    <row r="38" spans="1:14">
      <c r="A38" s="7">
        <v>26</v>
      </c>
      <c r="B38" s="8" t="s">
        <v>381</v>
      </c>
      <c r="C38" s="8" t="s">
        <v>352</v>
      </c>
      <c r="D38" s="9">
        <v>1</v>
      </c>
      <c r="E38" s="13">
        <v>4099547.6</v>
      </c>
      <c r="F38" s="419"/>
      <c r="G38" s="12" t="s">
        <v>305</v>
      </c>
      <c r="H38" s="12" t="s">
        <v>35</v>
      </c>
      <c r="I38" s="28">
        <v>12.470700000000001</v>
      </c>
      <c r="J38" s="28">
        <v>7.9776999999999996</v>
      </c>
      <c r="K38" s="419"/>
      <c r="L38" s="416"/>
      <c r="M38" s="416"/>
    </row>
    <row r="39" spans="1:14">
      <c r="A39" s="7">
        <v>27</v>
      </c>
      <c r="B39" s="8" t="s">
        <v>382</v>
      </c>
      <c r="C39" s="8" t="s">
        <v>352</v>
      </c>
      <c r="D39" s="9">
        <v>1</v>
      </c>
      <c r="E39" s="13">
        <v>4099547.6</v>
      </c>
      <c r="F39" s="419"/>
      <c r="G39" s="12" t="s">
        <v>266</v>
      </c>
      <c r="H39" s="12" t="s">
        <v>43</v>
      </c>
      <c r="I39" s="25">
        <v>12.834777777777779</v>
      </c>
      <c r="J39" s="25">
        <v>7.6776666666666671</v>
      </c>
      <c r="K39" s="419"/>
      <c r="L39" s="416"/>
      <c r="M39" s="416"/>
    </row>
    <row r="40" spans="1:14">
      <c r="A40" s="7">
        <v>28</v>
      </c>
      <c r="B40" s="8" t="s">
        <v>383</v>
      </c>
      <c r="C40" s="8" t="s">
        <v>352</v>
      </c>
      <c r="D40" s="9">
        <v>1</v>
      </c>
      <c r="E40" s="13">
        <v>4099547.6</v>
      </c>
      <c r="F40" s="420"/>
      <c r="G40" s="12" t="s">
        <v>306</v>
      </c>
      <c r="H40" s="12" t="s">
        <v>90</v>
      </c>
      <c r="I40" s="25">
        <v>13.020972222222223</v>
      </c>
      <c r="J40" s="25">
        <v>8.3311111111111114</v>
      </c>
      <c r="K40" s="420"/>
      <c r="L40" s="417"/>
      <c r="M40" s="417"/>
      <c r="N40" s="4">
        <f>M20+M33+M35</f>
        <v>513314340.06000006</v>
      </c>
    </row>
    <row r="41" spans="1:14">
      <c r="A41" s="421" t="s">
        <v>384</v>
      </c>
      <c r="B41" s="421"/>
      <c r="C41" s="421"/>
      <c r="D41" s="421"/>
      <c r="E41" s="421"/>
      <c r="F41" s="421"/>
      <c r="G41" s="421"/>
      <c r="H41" s="421"/>
      <c r="I41" s="421"/>
      <c r="J41" s="421"/>
      <c r="K41" s="421"/>
      <c r="L41" s="421"/>
      <c r="M41" s="421"/>
    </row>
    <row r="42" spans="1:14">
      <c r="A42" s="7">
        <v>29</v>
      </c>
      <c r="B42" s="8" t="s">
        <v>385</v>
      </c>
      <c r="C42" s="8" t="s">
        <v>361</v>
      </c>
      <c r="D42" s="9">
        <v>1</v>
      </c>
      <c r="E42" s="16">
        <v>23019536.52</v>
      </c>
      <c r="F42" s="418" t="s">
        <v>441</v>
      </c>
      <c r="G42" s="12" t="s">
        <v>58</v>
      </c>
      <c r="H42" s="12" t="s">
        <v>59</v>
      </c>
      <c r="I42" s="25">
        <v>12.72563888888889</v>
      </c>
      <c r="J42" s="25">
        <v>8.030916666666668</v>
      </c>
      <c r="K42" s="418" t="s">
        <v>442</v>
      </c>
      <c r="L42" s="415">
        <v>587100685.01999986</v>
      </c>
      <c r="M42" s="415">
        <v>587100685.01999986</v>
      </c>
    </row>
    <row r="43" spans="1:14">
      <c r="A43" s="7">
        <v>30</v>
      </c>
      <c r="B43" s="8" t="s">
        <v>386</v>
      </c>
      <c r="C43" s="8" t="s">
        <v>361</v>
      </c>
      <c r="D43" s="9">
        <v>1</v>
      </c>
      <c r="E43" s="16">
        <v>23019536.52</v>
      </c>
      <c r="F43" s="419"/>
      <c r="G43" s="12" t="s">
        <v>60</v>
      </c>
      <c r="H43" s="12" t="s">
        <v>14</v>
      </c>
      <c r="I43" s="28">
        <v>11.731999999999999</v>
      </c>
      <c r="J43" s="28">
        <v>7.8619444444444442</v>
      </c>
      <c r="K43" s="419"/>
      <c r="L43" s="416"/>
      <c r="M43" s="416"/>
    </row>
    <row r="44" spans="1:14">
      <c r="A44" s="7">
        <v>31</v>
      </c>
      <c r="B44" s="8" t="s">
        <v>387</v>
      </c>
      <c r="C44" s="8" t="s">
        <v>361</v>
      </c>
      <c r="D44" s="9">
        <v>1</v>
      </c>
      <c r="E44" s="16">
        <v>23019536.52</v>
      </c>
      <c r="F44" s="419"/>
      <c r="G44" s="12" t="s">
        <v>61</v>
      </c>
      <c r="H44" s="12" t="s">
        <v>53</v>
      </c>
      <c r="I44" s="28">
        <v>12.935555555555556</v>
      </c>
      <c r="J44" s="28">
        <v>7.8447777777777778</v>
      </c>
      <c r="K44" s="419"/>
      <c r="L44" s="416"/>
      <c r="M44" s="416"/>
    </row>
    <row r="45" spans="1:14">
      <c r="A45" s="7">
        <v>32</v>
      </c>
      <c r="B45" s="8" t="s">
        <v>388</v>
      </c>
      <c r="C45" s="8" t="s">
        <v>361</v>
      </c>
      <c r="D45" s="9">
        <v>1</v>
      </c>
      <c r="E45" s="16">
        <v>23019536.52</v>
      </c>
      <c r="F45" s="419"/>
      <c r="G45" s="12" t="s">
        <v>62</v>
      </c>
      <c r="H45" s="12" t="s">
        <v>33</v>
      </c>
      <c r="I45" s="25">
        <v>12.851888888888888</v>
      </c>
      <c r="J45" s="25">
        <v>7.6282777777777779</v>
      </c>
      <c r="K45" s="419"/>
      <c r="L45" s="416"/>
      <c r="M45" s="416"/>
    </row>
    <row r="46" spans="1:14">
      <c r="A46" s="7">
        <v>33</v>
      </c>
      <c r="B46" s="8" t="s">
        <v>389</v>
      </c>
      <c r="C46" s="8" t="s">
        <v>361</v>
      </c>
      <c r="D46" s="9">
        <v>1</v>
      </c>
      <c r="E46" s="16">
        <v>23019536.52</v>
      </c>
      <c r="F46" s="419"/>
      <c r="G46" s="12" t="s">
        <v>63</v>
      </c>
      <c r="H46" s="12" t="s">
        <v>52</v>
      </c>
      <c r="I46" s="28">
        <v>12.886138888888889</v>
      </c>
      <c r="J46" s="28">
        <v>8.3593055555555544</v>
      </c>
      <c r="K46" s="419"/>
      <c r="L46" s="416"/>
      <c r="M46" s="416"/>
    </row>
    <row r="47" spans="1:14">
      <c r="A47" s="7">
        <v>34</v>
      </c>
      <c r="B47" s="8" t="s">
        <v>390</v>
      </c>
      <c r="C47" s="8" t="s">
        <v>361</v>
      </c>
      <c r="D47" s="9">
        <v>1</v>
      </c>
      <c r="E47" s="16">
        <v>23019536.52</v>
      </c>
      <c r="F47" s="419"/>
      <c r="G47" s="12" t="s">
        <v>327</v>
      </c>
      <c r="H47" s="12" t="s">
        <v>54</v>
      </c>
      <c r="I47" s="25">
        <v>11.403111111111112</v>
      </c>
      <c r="J47" s="25">
        <v>7.2422777777777778</v>
      </c>
      <c r="K47" s="419"/>
      <c r="L47" s="416"/>
      <c r="M47" s="416"/>
    </row>
    <row r="48" spans="1:14">
      <c r="A48" s="7">
        <v>35</v>
      </c>
      <c r="B48" s="8" t="s">
        <v>391</v>
      </c>
      <c r="C48" s="8" t="s">
        <v>361</v>
      </c>
      <c r="D48" s="9">
        <v>1</v>
      </c>
      <c r="E48" s="16">
        <v>23019536.52</v>
      </c>
      <c r="F48" s="419"/>
      <c r="G48" s="12" t="s">
        <v>64</v>
      </c>
      <c r="H48" s="12" t="s">
        <v>45</v>
      </c>
      <c r="I48" s="25">
        <v>12.861749999999999</v>
      </c>
      <c r="J48" s="25">
        <v>8.9003611111111116</v>
      </c>
      <c r="K48" s="419"/>
      <c r="L48" s="416"/>
      <c r="M48" s="416"/>
    </row>
    <row r="49" spans="1:13">
      <c r="A49" s="7">
        <v>36</v>
      </c>
      <c r="B49" s="8" t="s">
        <v>392</v>
      </c>
      <c r="C49" s="8" t="s">
        <v>361</v>
      </c>
      <c r="D49" s="9">
        <v>1</v>
      </c>
      <c r="E49" s="16">
        <v>23019536.52</v>
      </c>
      <c r="F49" s="419"/>
      <c r="G49" s="11" t="s">
        <v>65</v>
      </c>
      <c r="H49" s="12" t="s">
        <v>48</v>
      </c>
      <c r="I49" s="29">
        <v>11.6005</v>
      </c>
      <c r="J49" s="29">
        <v>7.3046666666666669</v>
      </c>
      <c r="K49" s="419"/>
      <c r="L49" s="416"/>
      <c r="M49" s="416"/>
    </row>
    <row r="50" spans="1:13">
      <c r="A50" s="7">
        <v>37</v>
      </c>
      <c r="B50" s="8" t="s">
        <v>393</v>
      </c>
      <c r="C50" s="8" t="s">
        <v>361</v>
      </c>
      <c r="D50" s="9">
        <v>1</v>
      </c>
      <c r="E50" s="16">
        <v>23019536.52</v>
      </c>
      <c r="F50" s="419"/>
      <c r="G50" s="11" t="s">
        <v>66</v>
      </c>
      <c r="H50" s="12" t="s">
        <v>26</v>
      </c>
      <c r="I50" s="28">
        <v>13.008194444444445</v>
      </c>
      <c r="J50" s="28">
        <v>7.6689722222222221</v>
      </c>
      <c r="K50" s="419"/>
      <c r="L50" s="416"/>
      <c r="M50" s="416"/>
    </row>
    <row r="51" spans="1:13">
      <c r="A51" s="7">
        <v>38</v>
      </c>
      <c r="B51" s="8" t="s">
        <v>394</v>
      </c>
      <c r="C51" s="8" t="s">
        <v>361</v>
      </c>
      <c r="D51" s="9">
        <v>1</v>
      </c>
      <c r="E51" s="16">
        <v>23019536.52</v>
      </c>
      <c r="F51" s="419"/>
      <c r="G51" s="11" t="s">
        <v>272</v>
      </c>
      <c r="H51" s="12" t="s">
        <v>281</v>
      </c>
      <c r="I51" s="25">
        <v>12.230833333333333</v>
      </c>
      <c r="J51" s="25">
        <v>7.261166666666667</v>
      </c>
      <c r="K51" s="419"/>
      <c r="L51" s="416"/>
      <c r="M51" s="416"/>
    </row>
    <row r="52" spans="1:13">
      <c r="A52" s="7">
        <v>39</v>
      </c>
      <c r="B52" s="8" t="s">
        <v>395</v>
      </c>
      <c r="C52" s="8" t="s">
        <v>361</v>
      </c>
      <c r="D52" s="9">
        <v>1</v>
      </c>
      <c r="E52" s="16">
        <v>23019536.52</v>
      </c>
      <c r="F52" s="419"/>
      <c r="G52" s="11" t="s">
        <v>67</v>
      </c>
      <c r="H52" s="12" t="s">
        <v>22</v>
      </c>
      <c r="I52" s="25">
        <v>11.527722222222224</v>
      </c>
      <c r="J52" s="25">
        <v>7.3183611111111109</v>
      </c>
      <c r="K52" s="419"/>
      <c r="L52" s="416"/>
      <c r="M52" s="416"/>
    </row>
    <row r="53" spans="1:13">
      <c r="A53" s="7">
        <v>40</v>
      </c>
      <c r="B53" s="8" t="s">
        <v>396</v>
      </c>
      <c r="C53" s="8" t="s">
        <v>361</v>
      </c>
      <c r="D53" s="9">
        <v>1</v>
      </c>
      <c r="E53" s="16">
        <v>23019536.52</v>
      </c>
      <c r="F53" s="419"/>
      <c r="G53" s="12" t="s">
        <v>68</v>
      </c>
      <c r="H53" s="12" t="s">
        <v>18</v>
      </c>
      <c r="I53" s="25">
        <v>13.225166666666667</v>
      </c>
      <c r="J53" s="25">
        <v>7.9597222222222221</v>
      </c>
      <c r="K53" s="419"/>
      <c r="L53" s="416"/>
      <c r="M53" s="416"/>
    </row>
    <row r="54" spans="1:13">
      <c r="A54" s="7">
        <v>41</v>
      </c>
      <c r="B54" s="8" t="s">
        <v>397</v>
      </c>
      <c r="C54" s="8" t="s">
        <v>361</v>
      </c>
      <c r="D54" s="9">
        <v>1</v>
      </c>
      <c r="E54" s="16">
        <v>23019536.52</v>
      </c>
      <c r="F54" s="419"/>
      <c r="G54" s="11" t="s">
        <v>320</v>
      </c>
      <c r="H54" s="12" t="s">
        <v>69</v>
      </c>
      <c r="I54" s="24" t="s">
        <v>332</v>
      </c>
      <c r="J54" s="24">
        <v>7.2521399999999998</v>
      </c>
      <c r="K54" s="419"/>
      <c r="L54" s="416"/>
      <c r="M54" s="416"/>
    </row>
    <row r="55" spans="1:13">
      <c r="A55" s="7">
        <v>42</v>
      </c>
      <c r="B55" s="8" t="s">
        <v>398</v>
      </c>
      <c r="C55" s="8" t="s">
        <v>361</v>
      </c>
      <c r="D55" s="9">
        <v>1</v>
      </c>
      <c r="E55" s="16">
        <v>23019536.52</v>
      </c>
      <c r="F55" s="419"/>
      <c r="G55" s="11" t="s">
        <v>273</v>
      </c>
      <c r="H55" s="12" t="s">
        <v>102</v>
      </c>
      <c r="I55" s="25">
        <v>12.681305555555555</v>
      </c>
      <c r="J55" s="25">
        <v>7.2229166666666664</v>
      </c>
      <c r="K55" s="419"/>
      <c r="L55" s="416"/>
      <c r="M55" s="416"/>
    </row>
    <row r="56" spans="1:13">
      <c r="A56" s="7">
        <v>43</v>
      </c>
      <c r="B56" s="8" t="s">
        <v>399</v>
      </c>
      <c r="C56" s="8" t="s">
        <v>361</v>
      </c>
      <c r="D56" s="9">
        <v>1</v>
      </c>
      <c r="E56" s="16">
        <v>23019536.52</v>
      </c>
      <c r="F56" s="419"/>
      <c r="G56" s="11" t="s">
        <v>274</v>
      </c>
      <c r="H56" s="12" t="s">
        <v>120</v>
      </c>
      <c r="I56" s="25">
        <v>11.824777777777777</v>
      </c>
      <c r="J56" s="25">
        <v>7.5309166666666663</v>
      </c>
      <c r="K56" s="419"/>
      <c r="L56" s="416"/>
      <c r="M56" s="416"/>
    </row>
    <row r="57" spans="1:13">
      <c r="A57" s="7">
        <v>44</v>
      </c>
      <c r="B57" s="8" t="s">
        <v>400</v>
      </c>
      <c r="C57" s="8" t="s">
        <v>361</v>
      </c>
      <c r="D57" s="9">
        <v>1</v>
      </c>
      <c r="E57" s="16">
        <v>23019536.52</v>
      </c>
      <c r="F57" s="419"/>
      <c r="G57" s="11" t="s">
        <v>70</v>
      </c>
      <c r="H57" s="12" t="s">
        <v>71</v>
      </c>
      <c r="I57" s="28">
        <v>13.041777777777778</v>
      </c>
      <c r="J57" s="28">
        <v>8.3166388888888889</v>
      </c>
      <c r="K57" s="419"/>
      <c r="L57" s="416"/>
      <c r="M57" s="416"/>
    </row>
    <row r="58" spans="1:13">
      <c r="A58" s="7">
        <v>45</v>
      </c>
      <c r="B58" s="8" t="s">
        <v>401</v>
      </c>
      <c r="C58" s="8" t="s">
        <v>361</v>
      </c>
      <c r="D58" s="9">
        <v>1</v>
      </c>
      <c r="E58" s="16">
        <v>23019536.52</v>
      </c>
      <c r="F58" s="419"/>
      <c r="G58" s="11" t="s">
        <v>72</v>
      </c>
      <c r="H58" s="12" t="s">
        <v>41</v>
      </c>
      <c r="I58" s="28">
        <v>12.876638888888889</v>
      </c>
      <c r="J58" s="28">
        <v>8.2237777777777783</v>
      </c>
      <c r="K58" s="419"/>
      <c r="L58" s="416"/>
      <c r="M58" s="416"/>
    </row>
    <row r="59" spans="1:13">
      <c r="A59" s="7">
        <v>46</v>
      </c>
      <c r="B59" s="8" t="s">
        <v>402</v>
      </c>
      <c r="C59" s="8" t="s">
        <v>361</v>
      </c>
      <c r="D59" s="9">
        <v>1</v>
      </c>
      <c r="E59" s="16">
        <v>23019536.52</v>
      </c>
      <c r="F59" s="419"/>
      <c r="G59" s="11" t="s">
        <v>301</v>
      </c>
      <c r="H59" s="12" t="s">
        <v>20</v>
      </c>
      <c r="I59" s="25">
        <v>12.157833333333334</v>
      </c>
      <c r="J59" s="25">
        <v>7.771527777777778</v>
      </c>
      <c r="K59" s="419"/>
      <c r="L59" s="416"/>
      <c r="M59" s="416"/>
    </row>
    <row r="60" spans="1:13">
      <c r="A60" s="7">
        <v>47</v>
      </c>
      <c r="B60" s="8" t="s">
        <v>403</v>
      </c>
      <c r="C60" s="8" t="s">
        <v>361</v>
      </c>
      <c r="D60" s="9">
        <v>1</v>
      </c>
      <c r="E60" s="16">
        <v>23019536.52</v>
      </c>
      <c r="F60" s="419"/>
      <c r="G60" s="11" t="s">
        <v>74</v>
      </c>
      <c r="H60" s="12" t="s">
        <v>49</v>
      </c>
      <c r="I60" s="28">
        <v>11.205972222222222</v>
      </c>
      <c r="J60" s="28">
        <v>7.1451666666666673</v>
      </c>
      <c r="K60" s="419"/>
      <c r="L60" s="416"/>
      <c r="M60" s="416"/>
    </row>
    <row r="61" spans="1:13">
      <c r="A61" s="7">
        <v>48</v>
      </c>
      <c r="B61" s="8" t="s">
        <v>404</v>
      </c>
      <c r="C61" s="8" t="s">
        <v>361</v>
      </c>
      <c r="D61" s="9">
        <v>1</v>
      </c>
      <c r="E61" s="16">
        <v>23019536.52</v>
      </c>
      <c r="F61" s="419"/>
      <c r="G61" s="11" t="s">
        <v>75</v>
      </c>
      <c r="H61" s="12" t="s">
        <v>76</v>
      </c>
      <c r="I61" s="28">
        <v>12.65613888888889</v>
      </c>
      <c r="J61" s="28">
        <v>8.0899166666666673</v>
      </c>
      <c r="K61" s="419"/>
      <c r="L61" s="416"/>
      <c r="M61" s="416"/>
    </row>
    <row r="62" spans="1:13">
      <c r="A62" s="7">
        <v>49</v>
      </c>
      <c r="B62" s="8" t="s">
        <v>406</v>
      </c>
      <c r="C62" s="8" t="s">
        <v>405</v>
      </c>
      <c r="D62" s="9">
        <v>1</v>
      </c>
      <c r="E62" s="10">
        <v>21118325.77</v>
      </c>
      <c r="F62" s="419"/>
      <c r="G62" s="11" t="s">
        <v>268</v>
      </c>
      <c r="H62" s="12" t="s">
        <v>35</v>
      </c>
      <c r="I62" s="25">
        <v>13.234999999999999</v>
      </c>
      <c r="J62" s="25">
        <v>7.7353611111111116</v>
      </c>
      <c r="K62" s="419"/>
      <c r="L62" s="416"/>
      <c r="M62" s="416"/>
    </row>
    <row r="63" spans="1:13">
      <c r="A63" s="7">
        <v>50</v>
      </c>
      <c r="B63" s="8" t="s">
        <v>407</v>
      </c>
      <c r="C63" s="8" t="s">
        <v>405</v>
      </c>
      <c r="D63" s="9">
        <v>1</v>
      </c>
      <c r="E63" s="10">
        <v>21118325.77</v>
      </c>
      <c r="F63" s="419"/>
      <c r="G63" s="11" t="s">
        <v>78</v>
      </c>
      <c r="H63" s="12" t="s">
        <v>79</v>
      </c>
      <c r="I63" s="28">
        <v>12.680444444444444</v>
      </c>
      <c r="J63" s="28">
        <v>7.1752500000000001</v>
      </c>
      <c r="K63" s="419"/>
      <c r="L63" s="416"/>
      <c r="M63" s="416"/>
    </row>
    <row r="64" spans="1:13">
      <c r="A64" s="7">
        <v>51</v>
      </c>
      <c r="B64" s="8" t="s">
        <v>408</v>
      </c>
      <c r="C64" s="8" t="s">
        <v>405</v>
      </c>
      <c r="D64" s="9">
        <v>1</v>
      </c>
      <c r="E64" s="10">
        <v>21118325.77</v>
      </c>
      <c r="F64" s="419"/>
      <c r="G64" s="11" t="s">
        <v>81</v>
      </c>
      <c r="H64" s="12" t="s">
        <v>82</v>
      </c>
      <c r="I64" s="30">
        <v>13.187861111111111</v>
      </c>
      <c r="J64" s="30">
        <v>8.2589444444444453</v>
      </c>
      <c r="K64" s="419"/>
      <c r="L64" s="416"/>
      <c r="M64" s="416"/>
    </row>
    <row r="65" spans="1:14">
      <c r="A65" s="7">
        <v>52</v>
      </c>
      <c r="B65" s="8" t="s">
        <v>409</v>
      </c>
      <c r="C65" s="8" t="s">
        <v>405</v>
      </c>
      <c r="D65" s="9">
        <v>1</v>
      </c>
      <c r="E65" s="10">
        <v>21118325.77</v>
      </c>
      <c r="F65" s="419"/>
      <c r="G65" s="11" t="s">
        <v>84</v>
      </c>
      <c r="H65" s="12" t="s">
        <v>85</v>
      </c>
      <c r="I65" s="30">
        <v>12.382250000000001</v>
      </c>
      <c r="J65" s="30">
        <v>7.9604166666666671</v>
      </c>
      <c r="K65" s="419"/>
      <c r="L65" s="416"/>
      <c r="M65" s="416"/>
    </row>
    <row r="66" spans="1:14">
      <c r="A66" s="7">
        <v>53</v>
      </c>
      <c r="B66" s="8" t="s">
        <v>410</v>
      </c>
      <c r="C66" s="8" t="s">
        <v>405</v>
      </c>
      <c r="D66" s="9">
        <v>1</v>
      </c>
      <c r="E66" s="10">
        <v>21118325.77</v>
      </c>
      <c r="F66" s="419"/>
      <c r="G66" s="11" t="s">
        <v>314</v>
      </c>
      <c r="H66" s="12" t="s">
        <v>47</v>
      </c>
      <c r="I66" s="30">
        <v>12.140805555555556</v>
      </c>
      <c r="J66" s="30">
        <v>7.5649166666666661</v>
      </c>
      <c r="K66" s="419"/>
      <c r="L66" s="416"/>
      <c r="M66" s="416"/>
    </row>
    <row r="67" spans="1:14">
      <c r="A67" s="7">
        <v>54</v>
      </c>
      <c r="B67" s="8" t="s">
        <v>411</v>
      </c>
      <c r="C67" s="8" t="s">
        <v>405</v>
      </c>
      <c r="D67" s="9">
        <v>1</v>
      </c>
      <c r="E67" s="10">
        <v>21118325.77</v>
      </c>
      <c r="F67" s="420"/>
      <c r="G67" s="11" t="s">
        <v>86</v>
      </c>
      <c r="H67" s="12" t="s">
        <v>48</v>
      </c>
      <c r="I67" s="30">
        <v>11.577694444444445</v>
      </c>
      <c r="J67" s="30">
        <v>7.0210555555555558</v>
      </c>
      <c r="K67" s="420"/>
      <c r="L67" s="417"/>
      <c r="M67" s="417"/>
    </row>
    <row r="68" spans="1:14">
      <c r="A68" s="421" t="s">
        <v>418</v>
      </c>
      <c r="B68" s="421"/>
      <c r="C68" s="421"/>
      <c r="D68" s="421"/>
      <c r="E68" s="421"/>
      <c r="F68" s="421"/>
      <c r="G68" s="421"/>
      <c r="H68" s="421"/>
      <c r="I68" s="421"/>
      <c r="J68" s="421"/>
      <c r="K68" s="421"/>
      <c r="L68" s="421"/>
      <c r="M68" s="421"/>
    </row>
    <row r="69" spans="1:14">
      <c r="A69" s="7">
        <v>55</v>
      </c>
      <c r="B69" s="8" t="s">
        <v>412</v>
      </c>
      <c r="C69" s="8" t="s">
        <v>352</v>
      </c>
      <c r="D69" s="9">
        <v>1</v>
      </c>
      <c r="E69" s="16">
        <v>4099547.6</v>
      </c>
      <c r="F69" s="418" t="s">
        <v>441</v>
      </c>
      <c r="G69" s="19" t="s">
        <v>87</v>
      </c>
      <c r="H69" s="19" t="s">
        <v>88</v>
      </c>
      <c r="I69" s="31">
        <v>12.834777777777779</v>
      </c>
      <c r="J69" s="31">
        <v>7.6776666666666671</v>
      </c>
      <c r="K69" s="418" t="s">
        <v>5</v>
      </c>
      <c r="L69" s="415">
        <v>24597285.600000001</v>
      </c>
      <c r="M69" s="415">
        <v>24597285.600000001</v>
      </c>
    </row>
    <row r="70" spans="1:14">
      <c r="A70" s="7">
        <v>56</v>
      </c>
      <c r="B70" s="8" t="s">
        <v>413</v>
      </c>
      <c r="C70" s="8" t="s">
        <v>352</v>
      </c>
      <c r="D70" s="9">
        <v>1</v>
      </c>
      <c r="E70" s="16">
        <v>4099547.6</v>
      </c>
      <c r="F70" s="419"/>
      <c r="G70" s="19" t="s">
        <v>89</v>
      </c>
      <c r="H70" s="19" t="s">
        <v>35</v>
      </c>
      <c r="I70" s="31">
        <v>13.073722222222221</v>
      </c>
      <c r="J70" s="31">
        <v>7.7573055555555559</v>
      </c>
      <c r="K70" s="419"/>
      <c r="L70" s="416"/>
      <c r="M70" s="416"/>
    </row>
    <row r="71" spans="1:14">
      <c r="A71" s="7">
        <v>57</v>
      </c>
      <c r="B71" s="8" t="s">
        <v>414</v>
      </c>
      <c r="C71" s="8" t="s">
        <v>352</v>
      </c>
      <c r="D71" s="9">
        <v>1</v>
      </c>
      <c r="E71" s="16">
        <v>4099547.6</v>
      </c>
      <c r="F71" s="419"/>
      <c r="G71" s="19" t="s">
        <v>91</v>
      </c>
      <c r="H71" s="19" t="s">
        <v>52</v>
      </c>
      <c r="I71" s="25">
        <v>12.839694444444445</v>
      </c>
      <c r="J71" s="25">
        <v>8.3945277777777765</v>
      </c>
      <c r="K71" s="419"/>
      <c r="L71" s="416"/>
      <c r="M71" s="416"/>
    </row>
    <row r="72" spans="1:14">
      <c r="A72" s="7">
        <v>58</v>
      </c>
      <c r="B72" s="8" t="s">
        <v>415</v>
      </c>
      <c r="C72" s="8" t="s">
        <v>352</v>
      </c>
      <c r="D72" s="9">
        <v>1</v>
      </c>
      <c r="E72" s="16">
        <v>4099547.6</v>
      </c>
      <c r="F72" s="419"/>
      <c r="G72" s="19" t="s">
        <v>92</v>
      </c>
      <c r="H72" s="19" t="s">
        <v>48</v>
      </c>
      <c r="I72" s="31">
        <v>11.624222222222222</v>
      </c>
      <c r="J72" s="31">
        <v>7.2096944444444446</v>
      </c>
      <c r="K72" s="419"/>
      <c r="L72" s="416"/>
      <c r="M72" s="416"/>
    </row>
    <row r="73" spans="1:14">
      <c r="A73" s="7">
        <v>59</v>
      </c>
      <c r="B73" s="8" t="s">
        <v>416</v>
      </c>
      <c r="C73" s="8" t="s">
        <v>352</v>
      </c>
      <c r="D73" s="9">
        <v>1</v>
      </c>
      <c r="E73" s="16">
        <v>4099547.6</v>
      </c>
      <c r="F73" s="419"/>
      <c r="G73" s="19" t="s">
        <v>307</v>
      </c>
      <c r="H73" s="19" t="s">
        <v>14</v>
      </c>
      <c r="I73" s="25">
        <v>11.76813888888889</v>
      </c>
      <c r="J73" s="25">
        <v>7.8229444444444445</v>
      </c>
      <c r="K73" s="419"/>
      <c r="L73" s="416"/>
      <c r="M73" s="416"/>
    </row>
    <row r="74" spans="1:14">
      <c r="A74" s="7">
        <v>60</v>
      </c>
      <c r="B74" s="8" t="s">
        <v>417</v>
      </c>
      <c r="C74" s="8" t="s">
        <v>352</v>
      </c>
      <c r="D74" s="9">
        <v>1</v>
      </c>
      <c r="E74" s="16">
        <v>4099547.6</v>
      </c>
      <c r="F74" s="420"/>
      <c r="G74" s="19" t="s">
        <v>308</v>
      </c>
      <c r="H74" s="19" t="s">
        <v>18</v>
      </c>
      <c r="I74" s="25">
        <v>12.976000000000001</v>
      </c>
      <c r="J74" s="25">
        <v>7.9823333333333331</v>
      </c>
      <c r="K74" s="420"/>
      <c r="L74" s="417"/>
      <c r="M74" s="417"/>
      <c r="N74" s="4">
        <f>M42+M69</f>
        <v>611697970.61999989</v>
      </c>
    </row>
    <row r="75" spans="1:14">
      <c r="A75" s="421" t="s">
        <v>444</v>
      </c>
      <c r="B75" s="421"/>
      <c r="C75" s="421"/>
      <c r="D75" s="421"/>
      <c r="E75" s="421"/>
      <c r="F75" s="421"/>
      <c r="G75" s="421"/>
      <c r="H75" s="421"/>
      <c r="I75" s="421"/>
      <c r="J75" s="421"/>
      <c r="K75" s="421"/>
      <c r="L75" s="421"/>
      <c r="M75" s="421"/>
    </row>
    <row r="76" spans="1:14" ht="29">
      <c r="A76" s="36">
        <v>61</v>
      </c>
      <c r="B76" s="37" t="s">
        <v>437</v>
      </c>
      <c r="C76" s="37" t="s">
        <v>1309</v>
      </c>
      <c r="D76" s="38">
        <v>1</v>
      </c>
      <c r="E76" s="39">
        <v>3630827.0700000077</v>
      </c>
      <c r="F76" s="38" t="s">
        <v>438</v>
      </c>
      <c r="G76" s="40" t="s">
        <v>25</v>
      </c>
      <c r="H76" s="40" t="s">
        <v>26</v>
      </c>
      <c r="I76" s="41">
        <v>13.00506</v>
      </c>
      <c r="J76" s="41">
        <v>7.6004399999999999</v>
      </c>
      <c r="K76" s="42" t="s">
        <v>443</v>
      </c>
      <c r="L76" s="80">
        <v>3630827.0700000077</v>
      </c>
      <c r="M76" s="80">
        <v>3630827.0700000077</v>
      </c>
    </row>
    <row r="77" spans="1:14">
      <c r="A77" s="421" t="s">
        <v>419</v>
      </c>
      <c r="B77" s="421"/>
      <c r="C77" s="421"/>
      <c r="D77" s="421"/>
      <c r="E77" s="421"/>
      <c r="F77" s="421"/>
      <c r="G77" s="421"/>
      <c r="H77" s="421"/>
      <c r="I77" s="421"/>
      <c r="J77" s="421"/>
      <c r="K77" s="421"/>
      <c r="L77" s="421"/>
      <c r="M77" s="421"/>
    </row>
    <row r="78" spans="1:14">
      <c r="A78" s="7">
        <v>62</v>
      </c>
      <c r="B78" s="19" t="s">
        <v>445</v>
      </c>
      <c r="C78" s="19" t="s">
        <v>420</v>
      </c>
      <c r="D78" s="9">
        <v>1</v>
      </c>
      <c r="E78" s="10">
        <v>15617080.460000001</v>
      </c>
      <c r="F78" s="418" t="s">
        <v>356</v>
      </c>
      <c r="G78" s="11" t="s">
        <v>328</v>
      </c>
      <c r="H78" s="11" t="s">
        <v>26</v>
      </c>
      <c r="I78" s="25">
        <v>13.007400000000001</v>
      </c>
      <c r="J78" s="25">
        <v>7.5872000000000002</v>
      </c>
      <c r="K78" s="418" t="s">
        <v>493</v>
      </c>
      <c r="L78" s="415">
        <v>795982748.69000006</v>
      </c>
      <c r="M78" s="415">
        <v>795982748.69000006</v>
      </c>
    </row>
    <row r="79" spans="1:14">
      <c r="A79" s="7">
        <v>63</v>
      </c>
      <c r="B79" s="19" t="s">
        <v>446</v>
      </c>
      <c r="C79" s="19" t="s">
        <v>420</v>
      </c>
      <c r="D79" s="9">
        <v>1</v>
      </c>
      <c r="E79" s="10">
        <v>15617080.460000001</v>
      </c>
      <c r="F79" s="419"/>
      <c r="G79" s="11" t="s">
        <v>325</v>
      </c>
      <c r="H79" s="11" t="s">
        <v>24</v>
      </c>
      <c r="I79" s="25">
        <v>12.715694444444443</v>
      </c>
      <c r="J79" s="25">
        <v>7.3969444444444452</v>
      </c>
      <c r="K79" s="419"/>
      <c r="L79" s="416"/>
      <c r="M79" s="416"/>
    </row>
    <row r="80" spans="1:14">
      <c r="A80" s="7">
        <v>64</v>
      </c>
      <c r="B80" s="19" t="s">
        <v>447</v>
      </c>
      <c r="C80" s="19" t="s">
        <v>420</v>
      </c>
      <c r="D80" s="9">
        <v>1</v>
      </c>
      <c r="E80" s="10">
        <v>15617080.460000001</v>
      </c>
      <c r="F80" s="419"/>
      <c r="G80" s="11" t="s">
        <v>93</v>
      </c>
      <c r="H80" s="11" t="s">
        <v>33</v>
      </c>
      <c r="I80" s="28">
        <v>13.009499999999999</v>
      </c>
      <c r="J80" s="28">
        <v>7.7021111111111109</v>
      </c>
      <c r="K80" s="419"/>
      <c r="L80" s="416"/>
      <c r="M80" s="416"/>
    </row>
    <row r="81" spans="1:13">
      <c r="A81" s="7">
        <v>65</v>
      </c>
      <c r="B81" s="19" t="s">
        <v>448</v>
      </c>
      <c r="C81" s="19" t="s">
        <v>420</v>
      </c>
      <c r="D81" s="9">
        <v>1</v>
      </c>
      <c r="E81" s="10">
        <v>15617080.460000001</v>
      </c>
      <c r="F81" s="419"/>
      <c r="G81" s="11" t="s">
        <v>94</v>
      </c>
      <c r="H81" s="11" t="s">
        <v>43</v>
      </c>
      <c r="I81" s="28">
        <v>12.77888888888889</v>
      </c>
      <c r="J81" s="28">
        <v>7.620166666666667</v>
      </c>
      <c r="K81" s="419"/>
      <c r="L81" s="416"/>
      <c r="M81" s="416"/>
    </row>
    <row r="82" spans="1:13">
      <c r="A82" s="7">
        <v>66</v>
      </c>
      <c r="B82" s="19" t="s">
        <v>449</v>
      </c>
      <c r="C82" s="19" t="s">
        <v>420</v>
      </c>
      <c r="D82" s="9">
        <v>1</v>
      </c>
      <c r="E82" s="10">
        <v>15617080.460000001</v>
      </c>
      <c r="F82" s="419"/>
      <c r="G82" s="11" t="s">
        <v>95</v>
      </c>
      <c r="H82" s="11" t="s">
        <v>35</v>
      </c>
      <c r="I82" s="28">
        <v>13.170333333333332</v>
      </c>
      <c r="J82" s="28">
        <v>7.7383333333333333</v>
      </c>
      <c r="K82" s="419"/>
      <c r="L82" s="416"/>
      <c r="M82" s="416"/>
    </row>
    <row r="83" spans="1:13">
      <c r="A83" s="7">
        <v>67</v>
      </c>
      <c r="B83" s="19" t="s">
        <v>450</v>
      </c>
      <c r="C83" s="19" t="s">
        <v>420</v>
      </c>
      <c r="D83" s="9">
        <v>1</v>
      </c>
      <c r="E83" s="10">
        <v>15617080.460000001</v>
      </c>
      <c r="F83" s="419"/>
      <c r="G83" s="11" t="s">
        <v>96</v>
      </c>
      <c r="H83" s="11" t="s">
        <v>97</v>
      </c>
      <c r="I83" s="28">
        <v>12.750249999999999</v>
      </c>
      <c r="J83" s="28">
        <v>7.4943888888888885</v>
      </c>
      <c r="K83" s="419"/>
      <c r="L83" s="416"/>
      <c r="M83" s="416"/>
    </row>
    <row r="84" spans="1:13">
      <c r="A84" s="7">
        <v>68</v>
      </c>
      <c r="B84" s="19" t="s">
        <v>451</v>
      </c>
      <c r="C84" s="19" t="s">
        <v>420</v>
      </c>
      <c r="D84" s="9">
        <v>1</v>
      </c>
      <c r="E84" s="10">
        <v>15617080.460000001</v>
      </c>
      <c r="F84" s="419"/>
      <c r="G84" s="11" t="s">
        <v>318</v>
      </c>
      <c r="H84" s="11" t="s">
        <v>37</v>
      </c>
      <c r="I84" s="28">
        <v>12.463694444444444</v>
      </c>
      <c r="J84" s="28">
        <v>7.4876944444444442</v>
      </c>
      <c r="K84" s="419"/>
      <c r="L84" s="416"/>
      <c r="M84" s="416"/>
    </row>
    <row r="85" spans="1:13">
      <c r="A85" s="7">
        <v>69</v>
      </c>
      <c r="B85" s="19" t="s">
        <v>452</v>
      </c>
      <c r="C85" s="19" t="s">
        <v>420</v>
      </c>
      <c r="D85" s="9">
        <v>1</v>
      </c>
      <c r="E85" s="10">
        <v>15617080.460000001</v>
      </c>
      <c r="F85" s="419"/>
      <c r="G85" s="11" t="s">
        <v>98</v>
      </c>
      <c r="H85" s="11" t="s">
        <v>99</v>
      </c>
      <c r="I85" s="28">
        <v>12.238833333333332</v>
      </c>
      <c r="J85" s="28">
        <v>7.2675833333333335</v>
      </c>
      <c r="K85" s="419"/>
      <c r="L85" s="416"/>
      <c r="M85" s="416"/>
    </row>
    <row r="86" spans="1:13">
      <c r="A86" s="7">
        <v>70</v>
      </c>
      <c r="B86" s="19" t="s">
        <v>453</v>
      </c>
      <c r="C86" s="19" t="s">
        <v>420</v>
      </c>
      <c r="D86" s="9">
        <v>1</v>
      </c>
      <c r="E86" s="10">
        <v>15617080.460000001</v>
      </c>
      <c r="F86" s="419"/>
      <c r="G86" s="11" t="s">
        <v>100</v>
      </c>
      <c r="H86" s="11" t="s">
        <v>77</v>
      </c>
      <c r="I86" s="28">
        <v>13.083555555555556</v>
      </c>
      <c r="J86" s="28">
        <v>7.2236111111111114</v>
      </c>
      <c r="K86" s="419"/>
      <c r="L86" s="416"/>
      <c r="M86" s="416"/>
    </row>
    <row r="87" spans="1:13">
      <c r="A87" s="7">
        <v>71</v>
      </c>
      <c r="B87" s="19" t="s">
        <v>454</v>
      </c>
      <c r="C87" s="19" t="s">
        <v>420</v>
      </c>
      <c r="D87" s="9">
        <v>1</v>
      </c>
      <c r="E87" s="10">
        <v>15617080.460000001</v>
      </c>
      <c r="F87" s="419"/>
      <c r="G87" s="11" t="s">
        <v>101</v>
      </c>
      <c r="H87" s="11" t="s">
        <v>102</v>
      </c>
      <c r="I87" s="28">
        <v>12.405833333333334</v>
      </c>
      <c r="J87" s="28">
        <v>7.415805555555556</v>
      </c>
      <c r="K87" s="419"/>
      <c r="L87" s="416"/>
      <c r="M87" s="416"/>
    </row>
    <row r="88" spans="1:13">
      <c r="A88" s="7">
        <v>72</v>
      </c>
      <c r="B88" s="19" t="s">
        <v>455</v>
      </c>
      <c r="C88" s="19" t="s">
        <v>420</v>
      </c>
      <c r="D88" s="9">
        <v>1</v>
      </c>
      <c r="E88" s="10">
        <v>15617080.460000001</v>
      </c>
      <c r="F88" s="419"/>
      <c r="G88" s="12" t="s">
        <v>103</v>
      </c>
      <c r="H88" s="12" t="s">
        <v>85</v>
      </c>
      <c r="I88" s="28">
        <v>12.490694444444443</v>
      </c>
      <c r="J88" s="28">
        <v>8.0012500000000006</v>
      </c>
      <c r="K88" s="419"/>
      <c r="L88" s="416"/>
      <c r="M88" s="416"/>
    </row>
    <row r="89" spans="1:13">
      <c r="A89" s="7">
        <v>73</v>
      </c>
      <c r="B89" s="19" t="s">
        <v>456</v>
      </c>
      <c r="C89" s="19" t="s">
        <v>420</v>
      </c>
      <c r="D89" s="9">
        <v>1</v>
      </c>
      <c r="E89" s="10">
        <v>15617080.460000001</v>
      </c>
      <c r="F89" s="419"/>
      <c r="G89" s="12" t="s">
        <v>315</v>
      </c>
      <c r="H89" s="12" t="s">
        <v>104</v>
      </c>
      <c r="I89" s="28">
        <v>12.544277777777777</v>
      </c>
      <c r="J89" s="28">
        <v>7.598583333333333</v>
      </c>
      <c r="K89" s="419"/>
      <c r="L89" s="416"/>
      <c r="M89" s="416"/>
    </row>
    <row r="90" spans="1:13">
      <c r="A90" s="7">
        <v>74</v>
      </c>
      <c r="B90" s="19" t="s">
        <v>457</v>
      </c>
      <c r="C90" s="19" t="s">
        <v>420</v>
      </c>
      <c r="D90" s="9">
        <v>1</v>
      </c>
      <c r="E90" s="10">
        <v>15617080.460000001</v>
      </c>
      <c r="F90" s="419"/>
      <c r="G90" s="12" t="s">
        <v>105</v>
      </c>
      <c r="H90" s="12" t="s">
        <v>82</v>
      </c>
      <c r="I90" s="28">
        <v>13.13025</v>
      </c>
      <c r="J90" s="28">
        <v>8.1693888888888875</v>
      </c>
      <c r="K90" s="419"/>
      <c r="L90" s="416"/>
      <c r="M90" s="416"/>
    </row>
    <row r="91" spans="1:13">
      <c r="A91" s="7">
        <v>75</v>
      </c>
      <c r="B91" s="19" t="s">
        <v>458</v>
      </c>
      <c r="C91" s="19" t="s">
        <v>420</v>
      </c>
      <c r="D91" s="9">
        <v>1</v>
      </c>
      <c r="E91" s="10">
        <v>15617080.460000001</v>
      </c>
      <c r="F91" s="419"/>
      <c r="G91" s="11" t="s">
        <v>106</v>
      </c>
      <c r="H91" s="12" t="s">
        <v>59</v>
      </c>
      <c r="I91" s="28">
        <v>12.61136111111111</v>
      </c>
      <c r="J91" s="28">
        <v>8.0018055555555563</v>
      </c>
      <c r="K91" s="419"/>
      <c r="L91" s="416"/>
      <c r="M91" s="416"/>
    </row>
    <row r="92" spans="1:13">
      <c r="A92" s="7">
        <v>76</v>
      </c>
      <c r="B92" s="19" t="s">
        <v>459</v>
      </c>
      <c r="C92" s="19" t="s">
        <v>420</v>
      </c>
      <c r="D92" s="9">
        <v>1</v>
      </c>
      <c r="E92" s="10">
        <v>15617080.460000001</v>
      </c>
      <c r="F92" s="419"/>
      <c r="G92" s="11" t="s">
        <v>324</v>
      </c>
      <c r="H92" s="12" t="s">
        <v>90</v>
      </c>
      <c r="I92" s="28">
        <v>13.042194444444444</v>
      </c>
      <c r="J92" s="28">
        <v>8.3239722222222223</v>
      </c>
      <c r="K92" s="419"/>
      <c r="L92" s="416"/>
      <c r="M92" s="416"/>
    </row>
    <row r="93" spans="1:13">
      <c r="A93" s="7">
        <v>77</v>
      </c>
      <c r="B93" s="19" t="s">
        <v>460</v>
      </c>
      <c r="C93" s="19" t="s">
        <v>420</v>
      </c>
      <c r="D93" s="9">
        <v>1</v>
      </c>
      <c r="E93" s="10">
        <v>15617080.460000001</v>
      </c>
      <c r="F93" s="419"/>
      <c r="G93" s="12" t="s">
        <v>107</v>
      </c>
      <c r="H93" s="12" t="s">
        <v>45</v>
      </c>
      <c r="I93" s="28">
        <v>12.82075</v>
      </c>
      <c r="J93" s="28">
        <v>8.9934444444444441</v>
      </c>
      <c r="K93" s="419"/>
      <c r="L93" s="416"/>
      <c r="M93" s="416"/>
    </row>
    <row r="94" spans="1:13">
      <c r="A94" s="7">
        <v>78</v>
      </c>
      <c r="B94" s="19" t="s">
        <v>461</v>
      </c>
      <c r="C94" s="19" t="s">
        <v>420</v>
      </c>
      <c r="D94" s="9">
        <v>1</v>
      </c>
      <c r="E94" s="10">
        <v>15617080.460000001</v>
      </c>
      <c r="F94" s="419"/>
      <c r="G94" s="12" t="s">
        <v>108</v>
      </c>
      <c r="H94" s="12" t="s">
        <v>30</v>
      </c>
      <c r="I94" s="28">
        <v>12.555027777777779</v>
      </c>
      <c r="J94" s="28">
        <v>7.8426944444444437</v>
      </c>
      <c r="K94" s="419"/>
      <c r="L94" s="416"/>
      <c r="M94" s="416"/>
    </row>
    <row r="95" spans="1:13">
      <c r="A95" s="7">
        <v>79</v>
      </c>
      <c r="B95" s="19" t="s">
        <v>462</v>
      </c>
      <c r="C95" s="19" t="s">
        <v>420</v>
      </c>
      <c r="D95" s="9">
        <v>1</v>
      </c>
      <c r="E95" s="10">
        <v>15617080.460000001</v>
      </c>
      <c r="F95" s="419"/>
      <c r="G95" s="11" t="s">
        <v>492</v>
      </c>
      <c r="H95" s="12" t="s">
        <v>18</v>
      </c>
      <c r="I95" s="31">
        <v>12.985249999999999</v>
      </c>
      <c r="J95" s="31">
        <v>7.950277777777778</v>
      </c>
      <c r="K95" s="419"/>
      <c r="L95" s="416"/>
      <c r="M95" s="416"/>
    </row>
    <row r="96" spans="1:13">
      <c r="A96" s="7">
        <v>80</v>
      </c>
      <c r="B96" s="19" t="s">
        <v>463</v>
      </c>
      <c r="C96" s="19" t="s">
        <v>420</v>
      </c>
      <c r="D96" s="9">
        <v>1</v>
      </c>
      <c r="E96" s="10">
        <v>15617080.460000001</v>
      </c>
      <c r="F96" s="419"/>
      <c r="G96" s="12" t="s">
        <v>109</v>
      </c>
      <c r="H96" s="12" t="s">
        <v>110</v>
      </c>
      <c r="I96" s="28">
        <v>13.056666666666667</v>
      </c>
      <c r="J96" s="28">
        <v>8.4902499999999996</v>
      </c>
      <c r="K96" s="419"/>
      <c r="L96" s="416"/>
      <c r="M96" s="416"/>
    </row>
    <row r="97" spans="1:13">
      <c r="A97" s="7">
        <v>81</v>
      </c>
      <c r="B97" s="19" t="s">
        <v>464</v>
      </c>
      <c r="C97" s="19" t="s">
        <v>420</v>
      </c>
      <c r="D97" s="9">
        <v>1</v>
      </c>
      <c r="E97" s="10">
        <v>15617080.460000001</v>
      </c>
      <c r="F97" s="419"/>
      <c r="G97" s="12" t="s">
        <v>316</v>
      </c>
      <c r="H97" s="12" t="s">
        <v>53</v>
      </c>
      <c r="I97" s="28">
        <v>13.061583333333335</v>
      </c>
      <c r="J97" s="28">
        <v>7.8604444444444441</v>
      </c>
      <c r="K97" s="419"/>
      <c r="L97" s="416"/>
      <c r="M97" s="416"/>
    </row>
    <row r="98" spans="1:13">
      <c r="A98" s="7">
        <v>82</v>
      </c>
      <c r="B98" s="19" t="s">
        <v>465</v>
      </c>
      <c r="C98" s="19" t="s">
        <v>420</v>
      </c>
      <c r="D98" s="9">
        <v>1</v>
      </c>
      <c r="E98" s="10">
        <v>15617080.460000001</v>
      </c>
      <c r="F98" s="419"/>
      <c r="G98" s="12" t="s">
        <v>111</v>
      </c>
      <c r="H98" s="12" t="s">
        <v>90</v>
      </c>
      <c r="I98" s="25">
        <v>13.016666666666667</v>
      </c>
      <c r="J98" s="25">
        <v>8.2915277777777785</v>
      </c>
      <c r="K98" s="419"/>
      <c r="L98" s="416"/>
      <c r="M98" s="416"/>
    </row>
    <row r="99" spans="1:13">
      <c r="A99" s="7">
        <v>83</v>
      </c>
      <c r="B99" s="19" t="s">
        <v>466</v>
      </c>
      <c r="C99" s="19" t="s">
        <v>420</v>
      </c>
      <c r="D99" s="9">
        <v>1</v>
      </c>
      <c r="E99" s="10">
        <v>15617080.460000001</v>
      </c>
      <c r="F99" s="419"/>
      <c r="G99" s="12" t="s">
        <v>112</v>
      </c>
      <c r="H99" s="12" t="s">
        <v>113</v>
      </c>
      <c r="I99" s="28">
        <v>12.965194444444444</v>
      </c>
      <c r="J99" s="28">
        <v>8.0590833333333336</v>
      </c>
      <c r="K99" s="419"/>
      <c r="L99" s="416"/>
      <c r="M99" s="416"/>
    </row>
    <row r="100" spans="1:13">
      <c r="A100" s="7">
        <v>84</v>
      </c>
      <c r="B100" s="19" t="s">
        <v>467</v>
      </c>
      <c r="C100" s="19" t="s">
        <v>420</v>
      </c>
      <c r="D100" s="9">
        <v>1</v>
      </c>
      <c r="E100" s="10">
        <v>15617080.460000001</v>
      </c>
      <c r="F100" s="419"/>
      <c r="G100" s="12" t="s">
        <v>114</v>
      </c>
      <c r="H100" s="12" t="s">
        <v>48</v>
      </c>
      <c r="I100" s="28">
        <v>11.65163888888889</v>
      </c>
      <c r="J100" s="28">
        <v>7.1944166666666671</v>
      </c>
      <c r="K100" s="419"/>
      <c r="L100" s="416"/>
      <c r="M100" s="416"/>
    </row>
    <row r="101" spans="1:13">
      <c r="A101" s="7">
        <v>85</v>
      </c>
      <c r="B101" s="19" t="s">
        <v>468</v>
      </c>
      <c r="C101" s="19" t="s">
        <v>420</v>
      </c>
      <c r="D101" s="9">
        <v>1</v>
      </c>
      <c r="E101" s="10">
        <v>15617080.460000001</v>
      </c>
      <c r="F101" s="419"/>
      <c r="G101" s="12" t="s">
        <v>319</v>
      </c>
      <c r="H101" s="12" t="s">
        <v>22</v>
      </c>
      <c r="I101" s="28">
        <v>11.520527777777779</v>
      </c>
      <c r="J101" s="28">
        <v>7.3247777777777774</v>
      </c>
      <c r="K101" s="419"/>
      <c r="L101" s="416"/>
      <c r="M101" s="416"/>
    </row>
    <row r="102" spans="1:13">
      <c r="A102" s="7">
        <v>86</v>
      </c>
      <c r="B102" s="19" t="s">
        <v>469</v>
      </c>
      <c r="C102" s="19" t="s">
        <v>420</v>
      </c>
      <c r="D102" s="9">
        <v>1</v>
      </c>
      <c r="E102" s="10">
        <v>15617080.460000001</v>
      </c>
      <c r="F102" s="419"/>
      <c r="G102" s="12" t="s">
        <v>323</v>
      </c>
      <c r="H102" s="12" t="s">
        <v>69</v>
      </c>
      <c r="I102" s="32">
        <v>11.505416666666667</v>
      </c>
      <c r="J102" s="32">
        <v>7.4394166666666672</v>
      </c>
      <c r="K102" s="419"/>
      <c r="L102" s="416"/>
      <c r="M102" s="416"/>
    </row>
    <row r="103" spans="1:13">
      <c r="A103" s="7">
        <v>87</v>
      </c>
      <c r="B103" s="19" t="s">
        <v>470</v>
      </c>
      <c r="C103" s="19" t="s">
        <v>420</v>
      </c>
      <c r="D103" s="9">
        <v>1</v>
      </c>
      <c r="E103" s="10">
        <v>15617080.460000001</v>
      </c>
      <c r="F103" s="419"/>
      <c r="G103" s="12" t="s">
        <v>95</v>
      </c>
      <c r="H103" s="12" t="s">
        <v>20</v>
      </c>
      <c r="I103" s="28">
        <v>12.210916666666666</v>
      </c>
      <c r="J103" s="28">
        <v>7.8464999999999998</v>
      </c>
      <c r="K103" s="419"/>
      <c r="L103" s="416"/>
      <c r="M103" s="416"/>
    </row>
    <row r="104" spans="1:13">
      <c r="A104" s="7">
        <v>88</v>
      </c>
      <c r="B104" s="19" t="s">
        <v>471</v>
      </c>
      <c r="C104" s="19" t="s">
        <v>420</v>
      </c>
      <c r="D104" s="9">
        <v>1</v>
      </c>
      <c r="E104" s="10">
        <v>15617080.460000001</v>
      </c>
      <c r="F104" s="419"/>
      <c r="G104" s="12" t="s">
        <v>116</v>
      </c>
      <c r="H104" s="12" t="s">
        <v>73</v>
      </c>
      <c r="I104" s="28">
        <v>11.544694444444444</v>
      </c>
      <c r="J104" s="28">
        <v>7.402916666666667</v>
      </c>
      <c r="K104" s="419"/>
      <c r="L104" s="416"/>
      <c r="M104" s="416"/>
    </row>
    <row r="105" spans="1:13">
      <c r="A105" s="7">
        <v>89</v>
      </c>
      <c r="B105" s="19" t="s">
        <v>472</v>
      </c>
      <c r="C105" s="19" t="s">
        <v>420</v>
      </c>
      <c r="D105" s="9">
        <v>1</v>
      </c>
      <c r="E105" s="10">
        <v>15617080.460000001</v>
      </c>
      <c r="F105" s="419"/>
      <c r="G105" s="12" t="s">
        <v>117</v>
      </c>
      <c r="H105" s="12" t="s">
        <v>54</v>
      </c>
      <c r="I105" s="28">
        <v>11.446333333333333</v>
      </c>
      <c r="J105" s="28">
        <v>7.194</v>
      </c>
      <c r="K105" s="419"/>
      <c r="L105" s="416"/>
      <c r="M105" s="416"/>
    </row>
    <row r="106" spans="1:13">
      <c r="A106" s="7">
        <v>90</v>
      </c>
      <c r="B106" s="19" t="s">
        <v>473</v>
      </c>
      <c r="C106" s="19" t="s">
        <v>420</v>
      </c>
      <c r="D106" s="9">
        <v>1</v>
      </c>
      <c r="E106" s="10">
        <v>15617080.460000001</v>
      </c>
      <c r="F106" s="419"/>
      <c r="G106" s="12" t="s">
        <v>118</v>
      </c>
      <c r="H106" s="12" t="s">
        <v>49</v>
      </c>
      <c r="I106" s="28">
        <v>11.263416666666666</v>
      </c>
      <c r="J106" s="28">
        <v>7.1638611111111112</v>
      </c>
      <c r="K106" s="419"/>
      <c r="L106" s="416"/>
      <c r="M106" s="416"/>
    </row>
    <row r="107" spans="1:13">
      <c r="A107" s="7">
        <v>91</v>
      </c>
      <c r="B107" s="19" t="s">
        <v>474</v>
      </c>
      <c r="C107" s="19" t="s">
        <v>420</v>
      </c>
      <c r="D107" s="9">
        <v>1</v>
      </c>
      <c r="E107" s="10">
        <v>15617080.460000001</v>
      </c>
      <c r="F107" s="419"/>
      <c r="G107" s="12" t="s">
        <v>119</v>
      </c>
      <c r="H107" s="12" t="s">
        <v>120</v>
      </c>
      <c r="I107" s="28">
        <v>11.9255</v>
      </c>
      <c r="J107" s="28">
        <v>7.4056111111111118</v>
      </c>
      <c r="K107" s="419"/>
      <c r="L107" s="416"/>
      <c r="M107" s="416"/>
    </row>
    <row r="108" spans="1:13">
      <c r="A108" s="7">
        <v>92</v>
      </c>
      <c r="B108" s="19" t="s">
        <v>475</v>
      </c>
      <c r="C108" s="19" t="s">
        <v>420</v>
      </c>
      <c r="D108" s="9">
        <v>1</v>
      </c>
      <c r="E108" s="10">
        <v>15617080.460000001</v>
      </c>
      <c r="F108" s="419"/>
      <c r="G108" s="11" t="s">
        <v>121</v>
      </c>
      <c r="H108" s="12" t="s">
        <v>14</v>
      </c>
      <c r="I108" s="28">
        <v>11.670361111111111</v>
      </c>
      <c r="J108" s="28">
        <v>7.8179166666666662</v>
      </c>
      <c r="K108" s="419"/>
      <c r="L108" s="416"/>
      <c r="M108" s="416"/>
    </row>
    <row r="109" spans="1:13">
      <c r="A109" s="7">
        <v>93</v>
      </c>
      <c r="B109" s="19" t="s">
        <v>476</v>
      </c>
      <c r="C109" s="19" t="s">
        <v>420</v>
      </c>
      <c r="D109" s="9">
        <v>1</v>
      </c>
      <c r="E109" s="10">
        <v>15617080.460000001</v>
      </c>
      <c r="F109" s="419"/>
      <c r="G109" s="11" t="s">
        <v>122</v>
      </c>
      <c r="H109" s="12" t="s">
        <v>69</v>
      </c>
      <c r="I109" s="28">
        <v>11.400500000000001</v>
      </c>
      <c r="J109" s="28">
        <v>7.6323055555555559</v>
      </c>
      <c r="K109" s="419"/>
      <c r="L109" s="416"/>
      <c r="M109" s="416"/>
    </row>
    <row r="110" spans="1:13">
      <c r="A110" s="7">
        <v>94</v>
      </c>
      <c r="B110" s="19" t="s">
        <v>477</v>
      </c>
      <c r="C110" s="19" t="s">
        <v>420</v>
      </c>
      <c r="D110" s="9">
        <v>1</v>
      </c>
      <c r="E110" s="10">
        <v>15617080.460000001</v>
      </c>
      <c r="F110" s="419"/>
      <c r="G110" s="12" t="s">
        <v>123</v>
      </c>
      <c r="H110" s="12" t="s">
        <v>47</v>
      </c>
      <c r="I110" s="28">
        <v>12.21111111111111</v>
      </c>
      <c r="J110" s="28">
        <v>7.6457777777777771</v>
      </c>
      <c r="K110" s="419"/>
      <c r="L110" s="416"/>
      <c r="M110" s="416"/>
    </row>
    <row r="111" spans="1:13">
      <c r="A111" s="7">
        <v>95</v>
      </c>
      <c r="B111" s="19" t="s">
        <v>478</v>
      </c>
      <c r="C111" s="19" t="s">
        <v>420</v>
      </c>
      <c r="D111" s="9">
        <v>1</v>
      </c>
      <c r="E111" s="10">
        <v>15617080.460000001</v>
      </c>
      <c r="F111" s="419"/>
      <c r="G111" s="12" t="s">
        <v>124</v>
      </c>
      <c r="H111" s="12" t="s">
        <v>18</v>
      </c>
      <c r="I111" s="28">
        <v>13.012416666666667</v>
      </c>
      <c r="J111" s="28">
        <v>8.0082500000000003</v>
      </c>
      <c r="K111" s="419"/>
      <c r="L111" s="416"/>
      <c r="M111" s="416"/>
    </row>
    <row r="112" spans="1:13">
      <c r="A112" s="7">
        <v>96</v>
      </c>
      <c r="B112" s="19" t="s">
        <v>479</v>
      </c>
      <c r="C112" s="19" t="s">
        <v>421</v>
      </c>
      <c r="D112" s="9">
        <v>1</v>
      </c>
      <c r="E112" s="16">
        <v>17853930.300000001</v>
      </c>
      <c r="F112" s="419"/>
      <c r="G112" s="12" t="s">
        <v>299</v>
      </c>
      <c r="H112" s="12" t="s">
        <v>48</v>
      </c>
      <c r="I112" s="28">
        <v>11.65163888888889</v>
      </c>
      <c r="J112" s="28">
        <v>7.1944166666666671</v>
      </c>
      <c r="K112" s="419"/>
      <c r="L112" s="416"/>
      <c r="M112" s="416"/>
    </row>
    <row r="113" spans="1:14">
      <c r="A113" s="7">
        <v>97</v>
      </c>
      <c r="B113" s="19" t="s">
        <v>480</v>
      </c>
      <c r="C113" s="19" t="s">
        <v>421</v>
      </c>
      <c r="D113" s="9">
        <v>1</v>
      </c>
      <c r="E113" s="16">
        <v>17853930.300000001</v>
      </c>
      <c r="F113" s="419"/>
      <c r="G113" s="12" t="s">
        <v>270</v>
      </c>
      <c r="H113" s="12" t="s">
        <v>269</v>
      </c>
      <c r="I113" s="28">
        <v>11.516527777777778</v>
      </c>
      <c r="J113" s="28">
        <v>7.6791666666666671</v>
      </c>
      <c r="K113" s="419"/>
      <c r="L113" s="416"/>
      <c r="M113" s="416"/>
    </row>
    <row r="114" spans="1:14">
      <c r="A114" s="7">
        <v>98</v>
      </c>
      <c r="B114" s="19" t="s">
        <v>481</v>
      </c>
      <c r="C114" s="19" t="s">
        <v>421</v>
      </c>
      <c r="D114" s="9">
        <v>1</v>
      </c>
      <c r="E114" s="16">
        <v>17853930.300000001</v>
      </c>
      <c r="F114" s="419"/>
      <c r="G114" s="12" t="s">
        <v>309</v>
      </c>
      <c r="H114" s="12" t="s">
        <v>14</v>
      </c>
      <c r="I114" s="25">
        <v>11.642388888888888</v>
      </c>
      <c r="J114" s="25">
        <v>7.7383888888888892</v>
      </c>
      <c r="K114" s="419"/>
      <c r="L114" s="416"/>
      <c r="M114" s="416"/>
    </row>
    <row r="115" spans="1:14">
      <c r="A115" s="7">
        <v>99</v>
      </c>
      <c r="B115" s="19" t="s">
        <v>482</v>
      </c>
      <c r="C115" s="19" t="s">
        <v>421</v>
      </c>
      <c r="D115" s="9">
        <v>1</v>
      </c>
      <c r="E115" s="16">
        <v>17853930.300000001</v>
      </c>
      <c r="F115" s="419"/>
      <c r="G115" s="12" t="s">
        <v>276</v>
      </c>
      <c r="H115" s="12" t="s">
        <v>80</v>
      </c>
      <c r="I115" s="28">
        <v>12.474972222222222</v>
      </c>
      <c r="J115" s="28">
        <v>7.6541388888888893</v>
      </c>
      <c r="K115" s="419"/>
      <c r="L115" s="416"/>
      <c r="M115" s="416"/>
    </row>
    <row r="116" spans="1:14">
      <c r="A116" s="7">
        <v>100</v>
      </c>
      <c r="B116" s="19" t="s">
        <v>483</v>
      </c>
      <c r="C116" s="19" t="s">
        <v>421</v>
      </c>
      <c r="D116" s="9">
        <v>1</v>
      </c>
      <c r="E116" s="16">
        <v>17853930.300000001</v>
      </c>
      <c r="F116" s="419"/>
      <c r="G116" s="12" t="s">
        <v>266</v>
      </c>
      <c r="H116" s="12" t="s">
        <v>43</v>
      </c>
      <c r="I116" s="28">
        <v>12.834777777777779</v>
      </c>
      <c r="J116" s="28">
        <v>7.6776666666666671</v>
      </c>
      <c r="K116" s="419"/>
      <c r="L116" s="416"/>
      <c r="M116" s="416"/>
    </row>
    <row r="117" spans="1:14">
      <c r="A117" s="7">
        <v>101</v>
      </c>
      <c r="B117" s="19" t="s">
        <v>484</v>
      </c>
      <c r="C117" s="19" t="s">
        <v>421</v>
      </c>
      <c r="D117" s="9">
        <v>1</v>
      </c>
      <c r="E117" s="16">
        <v>17853930.300000001</v>
      </c>
      <c r="F117" s="419"/>
      <c r="G117" s="12" t="s">
        <v>128</v>
      </c>
      <c r="H117" s="12" t="s">
        <v>90</v>
      </c>
      <c r="I117" s="28">
        <v>13.013527777777778</v>
      </c>
      <c r="J117" s="28">
        <v>8.327805555555555</v>
      </c>
      <c r="K117" s="419"/>
      <c r="L117" s="416"/>
      <c r="M117" s="416"/>
    </row>
    <row r="118" spans="1:14">
      <c r="A118" s="7">
        <v>102</v>
      </c>
      <c r="B118" s="19" t="s">
        <v>485</v>
      </c>
      <c r="C118" s="19" t="s">
        <v>421</v>
      </c>
      <c r="D118" s="9">
        <v>1</v>
      </c>
      <c r="E118" s="16">
        <v>17853930.300000001</v>
      </c>
      <c r="F118" s="419"/>
      <c r="G118" s="11" t="s">
        <v>129</v>
      </c>
      <c r="H118" s="12" t="s">
        <v>59</v>
      </c>
      <c r="I118" s="28">
        <v>12.642972222222221</v>
      </c>
      <c r="J118" s="28">
        <v>8.0459722222222219</v>
      </c>
      <c r="K118" s="419"/>
      <c r="L118" s="416"/>
      <c r="M118" s="416"/>
    </row>
    <row r="119" spans="1:14">
      <c r="A119" s="7">
        <v>103</v>
      </c>
      <c r="B119" s="19" t="s">
        <v>486</v>
      </c>
      <c r="C119" s="19" t="s">
        <v>421</v>
      </c>
      <c r="D119" s="9">
        <v>1</v>
      </c>
      <c r="E119" s="16">
        <v>17853930.300000001</v>
      </c>
      <c r="F119" s="419"/>
      <c r="G119" s="11" t="s">
        <v>191</v>
      </c>
      <c r="H119" s="12" t="s">
        <v>77</v>
      </c>
      <c r="I119" s="20">
        <v>13.19725</v>
      </c>
      <c r="J119" s="20">
        <v>7.6327500000000006</v>
      </c>
      <c r="K119" s="419"/>
      <c r="L119" s="416"/>
      <c r="M119" s="416"/>
    </row>
    <row r="120" spans="1:14">
      <c r="A120" s="7">
        <v>104</v>
      </c>
      <c r="B120" s="19" t="s">
        <v>487</v>
      </c>
      <c r="C120" s="19" t="s">
        <v>422</v>
      </c>
      <c r="D120" s="9">
        <v>1</v>
      </c>
      <c r="E120" s="16">
        <v>24434114.129999999</v>
      </c>
      <c r="F120" s="419"/>
      <c r="G120" s="11" t="s">
        <v>126</v>
      </c>
      <c r="H120" s="11" t="s">
        <v>35</v>
      </c>
      <c r="I120" s="28">
        <v>13.07786111111111</v>
      </c>
      <c r="J120" s="28">
        <v>7.7359999999999998</v>
      </c>
      <c r="K120" s="419"/>
      <c r="L120" s="416"/>
      <c r="M120" s="416"/>
    </row>
    <row r="121" spans="1:14">
      <c r="A121" s="7">
        <v>105</v>
      </c>
      <c r="B121" s="19" t="s">
        <v>488</v>
      </c>
      <c r="C121" s="19" t="s">
        <v>422</v>
      </c>
      <c r="D121" s="9">
        <v>1</v>
      </c>
      <c r="E121" s="16">
        <v>24434114.129999999</v>
      </c>
      <c r="F121" s="419"/>
      <c r="G121" s="11" t="s">
        <v>321</v>
      </c>
      <c r="H121" s="12" t="s">
        <v>56</v>
      </c>
      <c r="I121" s="25">
        <v>11.748749999999999</v>
      </c>
      <c r="J121" s="25">
        <v>7.5544166666666666</v>
      </c>
      <c r="K121" s="419"/>
      <c r="L121" s="416"/>
      <c r="M121" s="416"/>
    </row>
    <row r="122" spans="1:14">
      <c r="A122" s="7">
        <v>106</v>
      </c>
      <c r="B122" s="19" t="s">
        <v>489</v>
      </c>
      <c r="C122" s="19" t="s">
        <v>422</v>
      </c>
      <c r="D122" s="9">
        <v>1</v>
      </c>
      <c r="E122" s="16">
        <v>24434114.129999999</v>
      </c>
      <c r="F122" s="419"/>
      <c r="G122" s="12" t="s">
        <v>126</v>
      </c>
      <c r="H122" s="12" t="s">
        <v>53</v>
      </c>
      <c r="I122" s="33">
        <v>12.857749999999999</v>
      </c>
      <c r="J122" s="33">
        <v>7.862222222222222</v>
      </c>
      <c r="K122" s="419"/>
      <c r="L122" s="416"/>
      <c r="M122" s="416"/>
    </row>
    <row r="123" spans="1:14">
      <c r="A123" s="7">
        <v>107</v>
      </c>
      <c r="B123" s="19" t="s">
        <v>490</v>
      </c>
      <c r="C123" s="19" t="s">
        <v>422</v>
      </c>
      <c r="D123" s="9">
        <v>1</v>
      </c>
      <c r="E123" s="16">
        <v>24434114.129999999</v>
      </c>
      <c r="F123" s="419"/>
      <c r="G123" s="12" t="s">
        <v>322</v>
      </c>
      <c r="H123" s="12" t="s">
        <v>52</v>
      </c>
      <c r="I123" s="25">
        <v>12.849027777777778</v>
      </c>
      <c r="J123" s="25">
        <v>8.2880000000000003</v>
      </c>
      <c r="K123" s="419"/>
      <c r="L123" s="416"/>
      <c r="M123" s="416"/>
    </row>
    <row r="124" spans="1:14">
      <c r="A124" s="7">
        <v>108</v>
      </c>
      <c r="B124" s="19" t="s">
        <v>491</v>
      </c>
      <c r="C124" s="19" t="s">
        <v>422</v>
      </c>
      <c r="D124" s="9">
        <v>1</v>
      </c>
      <c r="E124" s="16">
        <v>24434114.129999999</v>
      </c>
      <c r="F124" s="420"/>
      <c r="G124" s="12" t="s">
        <v>126</v>
      </c>
      <c r="H124" s="12" t="s">
        <v>80</v>
      </c>
      <c r="I124" s="28">
        <v>12.669277777777777</v>
      </c>
      <c r="J124" s="28">
        <v>7.7221944444444448</v>
      </c>
      <c r="K124" s="420"/>
      <c r="L124" s="417"/>
      <c r="M124" s="417"/>
    </row>
    <row r="125" spans="1:14">
      <c r="A125" s="421" t="s">
        <v>436</v>
      </c>
      <c r="B125" s="421"/>
      <c r="C125" s="421"/>
      <c r="D125" s="421"/>
      <c r="E125" s="421"/>
      <c r="F125" s="421"/>
      <c r="G125" s="421"/>
      <c r="H125" s="421"/>
      <c r="I125" s="421"/>
      <c r="J125" s="421"/>
      <c r="K125" s="421"/>
      <c r="L125" s="421"/>
      <c r="M125" s="421"/>
    </row>
    <row r="126" spans="1:14" s="46" customFormat="1" ht="29">
      <c r="A126" s="36">
        <v>109</v>
      </c>
      <c r="B126" s="37" t="s">
        <v>495</v>
      </c>
      <c r="C126" s="37" t="s">
        <v>494</v>
      </c>
      <c r="D126" s="38">
        <v>1</v>
      </c>
      <c r="E126" s="44">
        <v>1730309.8599999771</v>
      </c>
      <c r="F126" s="38" t="s">
        <v>440</v>
      </c>
      <c r="G126" s="45" t="s">
        <v>57</v>
      </c>
      <c r="H126" s="45" t="s">
        <v>26</v>
      </c>
      <c r="I126" s="41">
        <v>13.00506</v>
      </c>
      <c r="J126" s="41">
        <v>7.6004399999999999</v>
      </c>
      <c r="K126" s="43" t="s">
        <v>443</v>
      </c>
      <c r="L126" s="44">
        <v>1730309.8599999771</v>
      </c>
      <c r="M126" s="44">
        <v>1730309.8599999771</v>
      </c>
    </row>
    <row r="127" spans="1:14">
      <c r="A127" s="421" t="s">
        <v>424</v>
      </c>
      <c r="B127" s="421"/>
      <c r="C127" s="421"/>
      <c r="D127" s="421"/>
      <c r="E127" s="421"/>
      <c r="F127" s="421"/>
      <c r="G127" s="421"/>
      <c r="H127" s="421"/>
      <c r="I127" s="421"/>
      <c r="J127" s="421"/>
      <c r="K127" s="421"/>
      <c r="L127" s="421"/>
      <c r="M127" s="421"/>
    </row>
    <row r="128" spans="1:14">
      <c r="A128" s="7">
        <v>110</v>
      </c>
      <c r="B128" s="19" t="s">
        <v>496</v>
      </c>
      <c r="C128" s="19" t="s">
        <v>423</v>
      </c>
      <c r="D128" s="9">
        <v>1</v>
      </c>
      <c r="E128" s="16">
        <v>7989387.780000329</v>
      </c>
      <c r="F128" s="7" t="s">
        <v>497</v>
      </c>
      <c r="G128" s="20" t="s">
        <v>125</v>
      </c>
      <c r="H128" s="20" t="s">
        <v>26</v>
      </c>
      <c r="I128" s="26">
        <v>13.00506</v>
      </c>
      <c r="J128" s="26">
        <v>7.6004399999999999</v>
      </c>
      <c r="K128" s="47" t="s">
        <v>439</v>
      </c>
      <c r="L128" s="16">
        <v>7989387.780000329</v>
      </c>
      <c r="M128" s="16">
        <v>7989387.780000329</v>
      </c>
      <c r="N128" s="4">
        <f>M78+M126+M128</f>
        <v>805702446.3300004</v>
      </c>
    </row>
    <row r="129" spans="1:14">
      <c r="A129" s="421" t="s">
        <v>425</v>
      </c>
      <c r="B129" s="421"/>
      <c r="C129" s="421"/>
      <c r="D129" s="421"/>
      <c r="E129" s="421"/>
      <c r="F129" s="421"/>
      <c r="G129" s="421"/>
      <c r="H129" s="421"/>
      <c r="I129" s="421"/>
      <c r="J129" s="421"/>
      <c r="K129" s="421"/>
      <c r="L129" s="421"/>
      <c r="M129" s="421"/>
    </row>
    <row r="130" spans="1:14">
      <c r="A130" s="7">
        <v>111</v>
      </c>
      <c r="B130" s="19" t="s">
        <v>498</v>
      </c>
      <c r="C130" s="19" t="s">
        <v>421</v>
      </c>
      <c r="D130" s="9">
        <v>1</v>
      </c>
      <c r="E130" s="16">
        <v>17853930.300000001</v>
      </c>
      <c r="F130" s="418" t="s">
        <v>441</v>
      </c>
      <c r="G130" s="20" t="s">
        <v>310</v>
      </c>
      <c r="H130" s="20" t="s">
        <v>97</v>
      </c>
      <c r="I130" s="20">
        <v>12.510166666666667</v>
      </c>
      <c r="J130" s="20">
        <v>7.6663333333333341</v>
      </c>
      <c r="K130" s="418" t="s">
        <v>503</v>
      </c>
      <c r="L130" s="415">
        <v>89269651.5</v>
      </c>
      <c r="M130" s="415">
        <v>89269651.5</v>
      </c>
    </row>
    <row r="131" spans="1:14">
      <c r="A131" s="7">
        <v>112</v>
      </c>
      <c r="B131" s="19" t="s">
        <v>499</v>
      </c>
      <c r="C131" s="19" t="s">
        <v>421</v>
      </c>
      <c r="D131" s="9">
        <v>1</v>
      </c>
      <c r="E131" s="16">
        <v>17853930.300000001</v>
      </c>
      <c r="F131" s="419"/>
      <c r="G131" s="20" t="s">
        <v>282</v>
      </c>
      <c r="H131" s="20" t="s">
        <v>77</v>
      </c>
      <c r="I131" s="20">
        <v>13.19725</v>
      </c>
      <c r="J131" s="20">
        <v>7.6327500000000006</v>
      </c>
      <c r="K131" s="419"/>
      <c r="L131" s="416"/>
      <c r="M131" s="416"/>
    </row>
    <row r="132" spans="1:14">
      <c r="A132" s="7">
        <v>113</v>
      </c>
      <c r="B132" s="19" t="s">
        <v>500</v>
      </c>
      <c r="C132" s="19" t="s">
        <v>421</v>
      </c>
      <c r="D132" s="9">
        <v>1</v>
      </c>
      <c r="E132" s="16">
        <v>17853930.300000001</v>
      </c>
      <c r="F132" s="419"/>
      <c r="G132" s="20" t="s">
        <v>326</v>
      </c>
      <c r="H132" s="20" t="s">
        <v>127</v>
      </c>
      <c r="I132" s="25">
        <v>12.2735</v>
      </c>
      <c r="J132" s="25">
        <v>7.6480833333333331</v>
      </c>
      <c r="K132" s="419"/>
      <c r="L132" s="416"/>
      <c r="M132" s="416"/>
    </row>
    <row r="133" spans="1:14">
      <c r="A133" s="7">
        <v>114</v>
      </c>
      <c r="B133" s="19" t="s">
        <v>501</v>
      </c>
      <c r="C133" s="19" t="s">
        <v>421</v>
      </c>
      <c r="D133" s="9">
        <v>1</v>
      </c>
      <c r="E133" s="16">
        <v>17853930.300000001</v>
      </c>
      <c r="F133" s="419"/>
      <c r="G133" s="20" t="s">
        <v>317</v>
      </c>
      <c r="H133" s="20" t="s">
        <v>52</v>
      </c>
      <c r="I133" s="20">
        <v>12.989194444444443</v>
      </c>
      <c r="J133" s="20">
        <v>8.3548333333333336</v>
      </c>
      <c r="K133" s="419"/>
      <c r="L133" s="416"/>
      <c r="M133" s="416"/>
    </row>
    <row r="134" spans="1:14">
      <c r="A134" s="7">
        <v>115</v>
      </c>
      <c r="B134" s="19" t="s">
        <v>502</v>
      </c>
      <c r="C134" s="19" t="s">
        <v>421</v>
      </c>
      <c r="D134" s="9">
        <v>1</v>
      </c>
      <c r="E134" s="16">
        <v>17853930.300000001</v>
      </c>
      <c r="F134" s="420"/>
      <c r="G134" s="20" t="s">
        <v>131</v>
      </c>
      <c r="H134" s="20" t="s">
        <v>18</v>
      </c>
      <c r="I134" s="20">
        <v>12.997305555555554</v>
      </c>
      <c r="J134" s="20">
        <v>8.0123055555555549</v>
      </c>
      <c r="K134" s="420"/>
      <c r="L134" s="417"/>
      <c r="M134" s="417"/>
    </row>
    <row r="135" spans="1:14">
      <c r="A135" s="421" t="s">
        <v>504</v>
      </c>
      <c r="B135" s="421"/>
      <c r="C135" s="421"/>
      <c r="D135" s="421"/>
      <c r="E135" s="421"/>
      <c r="F135" s="421"/>
      <c r="G135" s="421"/>
      <c r="H135" s="421"/>
      <c r="I135" s="421"/>
      <c r="J135" s="421"/>
      <c r="K135" s="421"/>
      <c r="L135" s="421"/>
      <c r="M135" s="421"/>
    </row>
    <row r="136" spans="1:14" ht="19.5" customHeight="1">
      <c r="A136" s="9">
        <v>116</v>
      </c>
      <c r="B136" s="19" t="s">
        <v>505</v>
      </c>
      <c r="C136" s="8" t="s">
        <v>1320</v>
      </c>
      <c r="D136" s="38">
        <v>1</v>
      </c>
      <c r="E136" s="48">
        <v>2803965.7900000568</v>
      </c>
      <c r="F136" s="418" t="s">
        <v>441</v>
      </c>
      <c r="G136" s="11" t="s">
        <v>25</v>
      </c>
      <c r="H136" s="11" t="s">
        <v>26</v>
      </c>
      <c r="I136" s="26">
        <v>13.00506</v>
      </c>
      <c r="J136" s="26">
        <v>7.6004399999999999</v>
      </c>
      <c r="K136" s="422" t="s">
        <v>443</v>
      </c>
      <c r="L136" s="434">
        <v>3843196.36</v>
      </c>
      <c r="M136" s="434">
        <v>3843196.36</v>
      </c>
    </row>
    <row r="137" spans="1:14" ht="19.5" customHeight="1">
      <c r="A137" s="9">
        <v>117</v>
      </c>
      <c r="B137" s="19" t="s">
        <v>506</v>
      </c>
      <c r="C137" s="8" t="s">
        <v>1321</v>
      </c>
      <c r="D137" s="38">
        <v>1</v>
      </c>
      <c r="E137" s="48">
        <v>1039230.5700000999</v>
      </c>
      <c r="F137" s="420"/>
      <c r="G137" s="11" t="s">
        <v>25</v>
      </c>
      <c r="H137" s="11" t="s">
        <v>26</v>
      </c>
      <c r="I137" s="26">
        <v>13.00506</v>
      </c>
      <c r="J137" s="26">
        <v>7.6004399999999999</v>
      </c>
      <c r="K137" s="423"/>
      <c r="L137" s="435"/>
      <c r="M137" s="435"/>
    </row>
    <row r="138" spans="1:14">
      <c r="A138" s="421" t="s">
        <v>426</v>
      </c>
      <c r="B138" s="421"/>
      <c r="C138" s="421"/>
      <c r="D138" s="421"/>
      <c r="E138" s="421"/>
      <c r="F138" s="421"/>
      <c r="G138" s="421"/>
      <c r="H138" s="421"/>
      <c r="I138" s="421"/>
      <c r="J138" s="421"/>
      <c r="K138" s="421"/>
      <c r="L138" s="421"/>
      <c r="M138" s="421"/>
    </row>
    <row r="139" spans="1:14">
      <c r="A139" s="7">
        <v>118</v>
      </c>
      <c r="B139" s="19" t="s">
        <v>507</v>
      </c>
      <c r="C139" s="19" t="s">
        <v>423</v>
      </c>
      <c r="D139" s="9">
        <v>1</v>
      </c>
      <c r="E139" s="16">
        <v>60585.890000000596</v>
      </c>
      <c r="F139" s="7" t="s">
        <v>497</v>
      </c>
      <c r="G139" s="20" t="s">
        <v>125</v>
      </c>
      <c r="H139" s="20" t="s">
        <v>26</v>
      </c>
      <c r="I139" s="26">
        <v>13.00506</v>
      </c>
      <c r="J139" s="26">
        <v>7.6004399999999999</v>
      </c>
      <c r="K139" s="47" t="s">
        <v>439</v>
      </c>
      <c r="L139" s="16">
        <v>60585.890000000596</v>
      </c>
      <c r="M139" s="16">
        <v>60585.890000000596</v>
      </c>
      <c r="N139" s="4">
        <f>M130+M136+M139</f>
        <v>93173433.75</v>
      </c>
    </row>
    <row r="140" spans="1:14">
      <c r="A140" s="421" t="s">
        <v>427</v>
      </c>
      <c r="B140" s="421"/>
      <c r="C140" s="421"/>
      <c r="D140" s="421"/>
      <c r="E140" s="421"/>
      <c r="F140" s="421"/>
      <c r="G140" s="421"/>
      <c r="H140" s="421"/>
      <c r="I140" s="421"/>
      <c r="J140" s="421"/>
      <c r="K140" s="421"/>
      <c r="L140" s="421"/>
      <c r="M140" s="421"/>
    </row>
    <row r="141" spans="1:14">
      <c r="A141" s="21">
        <v>119</v>
      </c>
      <c r="B141" s="8" t="s">
        <v>508</v>
      </c>
      <c r="C141" s="8" t="s">
        <v>428</v>
      </c>
      <c r="D141" s="9">
        <v>1</v>
      </c>
      <c r="E141" s="16">
        <v>2733832.5</v>
      </c>
      <c r="F141" s="418" t="s">
        <v>356</v>
      </c>
      <c r="G141" s="12" t="s">
        <v>126</v>
      </c>
      <c r="H141" s="12" t="s">
        <v>33</v>
      </c>
      <c r="I141" s="28">
        <v>12.910472222222223</v>
      </c>
      <c r="J141" s="28">
        <v>7.6106611111111109</v>
      </c>
      <c r="K141" s="418" t="s">
        <v>7</v>
      </c>
      <c r="L141" s="415">
        <v>33013780.971000001</v>
      </c>
      <c r="M141" s="415">
        <v>33013780.971000001</v>
      </c>
    </row>
    <row r="142" spans="1:14">
      <c r="A142" s="21">
        <v>120</v>
      </c>
      <c r="B142" s="8" t="s">
        <v>509</v>
      </c>
      <c r="C142" s="8" t="s">
        <v>428</v>
      </c>
      <c r="D142" s="9">
        <v>1</v>
      </c>
      <c r="E142" s="16">
        <v>2733832.5</v>
      </c>
      <c r="F142" s="419"/>
      <c r="G142" s="12" t="s">
        <v>132</v>
      </c>
      <c r="H142" s="12" t="s">
        <v>24</v>
      </c>
      <c r="I142" s="25">
        <v>12.753861111111112</v>
      </c>
      <c r="J142" s="25">
        <v>7.2483333333333331</v>
      </c>
      <c r="K142" s="419"/>
      <c r="L142" s="416"/>
      <c r="M142" s="416"/>
    </row>
    <row r="143" spans="1:14">
      <c r="A143" s="21">
        <v>121</v>
      </c>
      <c r="B143" s="8" t="s">
        <v>510</v>
      </c>
      <c r="C143" s="8" t="s">
        <v>428</v>
      </c>
      <c r="D143" s="9">
        <v>1</v>
      </c>
      <c r="E143" s="16">
        <v>2733832.5</v>
      </c>
      <c r="F143" s="419"/>
      <c r="G143" s="12" t="s">
        <v>133</v>
      </c>
      <c r="H143" s="12" t="s">
        <v>80</v>
      </c>
      <c r="I143" s="28">
        <v>12.661666666666667</v>
      </c>
      <c r="J143" s="28">
        <v>7.6880000000000006</v>
      </c>
      <c r="K143" s="419"/>
      <c r="L143" s="416"/>
      <c r="M143" s="416"/>
    </row>
    <row r="144" spans="1:14">
      <c r="A144" s="21">
        <v>122</v>
      </c>
      <c r="B144" s="8" t="s">
        <v>511</v>
      </c>
      <c r="C144" s="8" t="s">
        <v>428</v>
      </c>
      <c r="D144" s="9">
        <v>1</v>
      </c>
      <c r="E144" s="16">
        <v>2733832.5</v>
      </c>
      <c r="F144" s="419"/>
      <c r="G144" s="12" t="s">
        <v>134</v>
      </c>
      <c r="H144" s="12" t="s">
        <v>35</v>
      </c>
      <c r="I144" s="28">
        <v>13.046916666666666</v>
      </c>
      <c r="J144" s="28">
        <v>7.7485833333333334</v>
      </c>
      <c r="K144" s="419"/>
      <c r="L144" s="416"/>
      <c r="M144" s="416"/>
    </row>
    <row r="145" spans="1:14">
      <c r="A145" s="21">
        <v>123</v>
      </c>
      <c r="B145" s="8" t="s">
        <v>512</v>
      </c>
      <c r="C145" s="8" t="s">
        <v>428</v>
      </c>
      <c r="D145" s="9">
        <v>1</v>
      </c>
      <c r="E145" s="16">
        <v>2733832.5</v>
      </c>
      <c r="F145" s="419"/>
      <c r="G145" s="12" t="s">
        <v>284</v>
      </c>
      <c r="H145" s="12" t="s">
        <v>82</v>
      </c>
      <c r="I145" s="26">
        <v>13.041611111111111</v>
      </c>
      <c r="J145" s="26">
        <v>8.2597777777777779</v>
      </c>
      <c r="K145" s="419"/>
      <c r="L145" s="416"/>
      <c r="M145" s="416"/>
    </row>
    <row r="146" spans="1:14">
      <c r="A146" s="21">
        <v>124</v>
      </c>
      <c r="B146" s="8" t="s">
        <v>513</v>
      </c>
      <c r="C146" s="8" t="s">
        <v>428</v>
      </c>
      <c r="D146" s="9">
        <v>1</v>
      </c>
      <c r="E146" s="16">
        <v>2733832.5</v>
      </c>
      <c r="F146" s="419"/>
      <c r="G146" s="12" t="s">
        <v>136</v>
      </c>
      <c r="H146" s="12" t="s">
        <v>46</v>
      </c>
      <c r="I146" s="28">
        <v>12.571055555555555</v>
      </c>
      <c r="J146" s="28">
        <v>7.5953888888888885</v>
      </c>
      <c r="K146" s="419"/>
      <c r="L146" s="416"/>
      <c r="M146" s="416"/>
    </row>
    <row r="147" spans="1:14">
      <c r="A147" s="21">
        <v>125</v>
      </c>
      <c r="B147" s="8" t="s">
        <v>514</v>
      </c>
      <c r="C147" s="8" t="s">
        <v>428</v>
      </c>
      <c r="D147" s="9">
        <v>1</v>
      </c>
      <c r="E147" s="16">
        <v>2733832.5</v>
      </c>
      <c r="F147" s="419"/>
      <c r="G147" s="12" t="s">
        <v>137</v>
      </c>
      <c r="H147" s="12" t="s">
        <v>43</v>
      </c>
      <c r="I147" s="28">
        <v>12.780750000000001</v>
      </c>
      <c r="J147" s="28">
        <v>7.7146111111111111</v>
      </c>
      <c r="K147" s="419"/>
      <c r="L147" s="416"/>
      <c r="M147" s="416"/>
    </row>
    <row r="148" spans="1:14">
      <c r="A148" s="21">
        <v>126</v>
      </c>
      <c r="B148" s="8" t="s">
        <v>515</v>
      </c>
      <c r="C148" s="8" t="s">
        <v>428</v>
      </c>
      <c r="D148" s="9">
        <v>1</v>
      </c>
      <c r="E148" s="16">
        <v>2733832.5</v>
      </c>
      <c r="F148" s="419"/>
      <c r="G148" s="12" t="s">
        <v>138</v>
      </c>
      <c r="H148" s="12" t="s">
        <v>99</v>
      </c>
      <c r="I148" s="28">
        <v>12.204749999999999</v>
      </c>
      <c r="J148" s="28">
        <v>7.4770277777777778</v>
      </c>
      <c r="K148" s="419"/>
      <c r="L148" s="416"/>
      <c r="M148" s="416"/>
    </row>
    <row r="149" spans="1:14">
      <c r="A149" s="21">
        <v>127</v>
      </c>
      <c r="B149" s="8" t="s">
        <v>516</v>
      </c>
      <c r="C149" s="8" t="s">
        <v>428</v>
      </c>
      <c r="D149" s="9">
        <v>1</v>
      </c>
      <c r="E149" s="16">
        <v>2733832.5</v>
      </c>
      <c r="F149" s="419"/>
      <c r="G149" s="12" t="s">
        <v>283</v>
      </c>
      <c r="H149" s="12" t="s">
        <v>139</v>
      </c>
      <c r="I149" s="28">
        <v>12.47925</v>
      </c>
      <c r="J149" s="28">
        <v>7.446305555555556</v>
      </c>
      <c r="K149" s="419"/>
      <c r="L149" s="416"/>
      <c r="M149" s="416"/>
    </row>
    <row r="150" spans="1:14">
      <c r="A150" s="21">
        <v>128</v>
      </c>
      <c r="B150" s="8" t="s">
        <v>517</v>
      </c>
      <c r="C150" s="8" t="s">
        <v>428</v>
      </c>
      <c r="D150" s="9">
        <v>1</v>
      </c>
      <c r="E150" s="16">
        <v>2733832.5</v>
      </c>
      <c r="F150" s="419"/>
      <c r="G150" s="12" t="s">
        <v>140</v>
      </c>
      <c r="H150" s="12" t="s">
        <v>141</v>
      </c>
      <c r="I150" s="28">
        <v>11.577361111111111</v>
      </c>
      <c r="J150" s="28">
        <v>7.3071111111111113</v>
      </c>
      <c r="K150" s="419"/>
      <c r="L150" s="416"/>
      <c r="M150" s="416"/>
    </row>
    <row r="151" spans="1:14">
      <c r="A151" s="21">
        <v>129</v>
      </c>
      <c r="B151" s="8" t="s">
        <v>518</v>
      </c>
      <c r="C151" s="8" t="s">
        <v>428</v>
      </c>
      <c r="D151" s="9">
        <v>1</v>
      </c>
      <c r="E151" s="16">
        <v>2733832.5</v>
      </c>
      <c r="F151" s="419"/>
      <c r="G151" s="12" t="s">
        <v>117</v>
      </c>
      <c r="H151" s="12" t="s">
        <v>54</v>
      </c>
      <c r="I151" s="28">
        <v>11.446333333333333</v>
      </c>
      <c r="J151" s="28">
        <v>7.194</v>
      </c>
      <c r="K151" s="419"/>
      <c r="L151" s="416"/>
      <c r="M151" s="416"/>
    </row>
    <row r="152" spans="1:14">
      <c r="A152" s="21">
        <v>130</v>
      </c>
      <c r="B152" s="8" t="s">
        <v>519</v>
      </c>
      <c r="C152" s="8" t="s">
        <v>428</v>
      </c>
      <c r="D152" s="9">
        <v>1</v>
      </c>
      <c r="E152" s="16">
        <v>2733832.5</v>
      </c>
      <c r="F152" s="419"/>
      <c r="G152" s="12" t="s">
        <v>267</v>
      </c>
      <c r="H152" s="12" t="s">
        <v>26</v>
      </c>
      <c r="I152" s="28">
        <v>11.753805555555555</v>
      </c>
      <c r="J152" s="28">
        <v>7.8566666666666665</v>
      </c>
      <c r="K152" s="419"/>
      <c r="L152" s="416"/>
      <c r="M152" s="416"/>
    </row>
    <row r="153" spans="1:14">
      <c r="A153" s="21">
        <v>131</v>
      </c>
      <c r="B153" s="8" t="s">
        <v>520</v>
      </c>
      <c r="C153" s="8" t="s">
        <v>429</v>
      </c>
      <c r="D153" s="9">
        <v>1</v>
      </c>
      <c r="E153" s="16">
        <v>207790.97100000083</v>
      </c>
      <c r="F153" s="420"/>
      <c r="G153" s="12" t="s">
        <v>336</v>
      </c>
      <c r="H153" s="12" t="s">
        <v>26</v>
      </c>
      <c r="I153" s="26">
        <v>13.00506</v>
      </c>
      <c r="J153" s="26">
        <v>7.6004399999999999</v>
      </c>
      <c r="K153" s="420"/>
      <c r="L153" s="417"/>
      <c r="M153" s="417"/>
      <c r="N153" s="5"/>
    </row>
    <row r="154" spans="1:14">
      <c r="A154" s="421" t="s">
        <v>430</v>
      </c>
      <c r="B154" s="421"/>
      <c r="C154" s="421"/>
      <c r="D154" s="421"/>
      <c r="E154" s="421"/>
      <c r="F154" s="421"/>
      <c r="G154" s="421"/>
      <c r="H154" s="421"/>
      <c r="I154" s="421"/>
      <c r="J154" s="421"/>
      <c r="K154" s="421"/>
      <c r="L154" s="421"/>
      <c r="M154" s="421"/>
    </row>
    <row r="155" spans="1:14">
      <c r="A155" s="7">
        <v>132</v>
      </c>
      <c r="B155" s="8" t="s">
        <v>522</v>
      </c>
      <c r="C155" s="8" t="s">
        <v>428</v>
      </c>
      <c r="D155" s="9">
        <v>1</v>
      </c>
      <c r="E155" s="16">
        <v>2733832.5</v>
      </c>
      <c r="F155" s="418" t="s">
        <v>441</v>
      </c>
      <c r="G155" s="12" t="s">
        <v>142</v>
      </c>
      <c r="H155" s="12" t="s">
        <v>143</v>
      </c>
      <c r="I155" s="28">
        <v>11.181333333333333</v>
      </c>
      <c r="J155" s="28">
        <v>7.1226388888888881</v>
      </c>
      <c r="K155" s="418" t="s">
        <v>7</v>
      </c>
      <c r="L155" s="415">
        <v>45693316.578999996</v>
      </c>
      <c r="M155" s="415">
        <v>45693316.579000004</v>
      </c>
    </row>
    <row r="156" spans="1:14">
      <c r="A156" s="7">
        <v>133</v>
      </c>
      <c r="B156" s="8" t="s">
        <v>523</v>
      </c>
      <c r="C156" s="8" t="s">
        <v>428</v>
      </c>
      <c r="D156" s="9">
        <v>1</v>
      </c>
      <c r="E156" s="16">
        <v>2733832.5</v>
      </c>
      <c r="F156" s="419"/>
      <c r="G156" s="12" t="s">
        <v>144</v>
      </c>
      <c r="H156" s="12" t="s">
        <v>22</v>
      </c>
      <c r="I156" s="28">
        <v>11.527722222222224</v>
      </c>
      <c r="J156" s="28">
        <v>7.3183611111111109</v>
      </c>
      <c r="K156" s="419"/>
      <c r="L156" s="416"/>
      <c r="M156" s="416"/>
    </row>
    <row r="157" spans="1:14">
      <c r="A157" s="7">
        <v>134</v>
      </c>
      <c r="B157" s="8" t="s">
        <v>524</v>
      </c>
      <c r="C157" s="8" t="s">
        <v>428</v>
      </c>
      <c r="D157" s="9">
        <v>1</v>
      </c>
      <c r="E157" s="16">
        <v>2733832.5</v>
      </c>
      <c r="F157" s="419"/>
      <c r="G157" s="12" t="s">
        <v>145</v>
      </c>
      <c r="H157" s="12" t="s">
        <v>130</v>
      </c>
      <c r="I157" s="28">
        <v>11.54575</v>
      </c>
      <c r="J157" s="28">
        <v>7.3363888888888882</v>
      </c>
      <c r="K157" s="419"/>
      <c r="L157" s="416"/>
      <c r="M157" s="416"/>
    </row>
    <row r="158" spans="1:14">
      <c r="A158" s="7">
        <v>135</v>
      </c>
      <c r="B158" s="8" t="s">
        <v>525</v>
      </c>
      <c r="C158" s="8" t="s">
        <v>428</v>
      </c>
      <c r="D158" s="9">
        <v>1</v>
      </c>
      <c r="E158" s="16">
        <v>2733832.5</v>
      </c>
      <c r="F158" s="419"/>
      <c r="G158" s="12" t="s">
        <v>146</v>
      </c>
      <c r="H158" s="12" t="s">
        <v>69</v>
      </c>
      <c r="I158" s="28">
        <v>11.512222222222222</v>
      </c>
      <c r="J158" s="28">
        <v>7.4777777777777779</v>
      </c>
      <c r="K158" s="419"/>
      <c r="L158" s="416"/>
      <c r="M158" s="416"/>
    </row>
    <row r="159" spans="1:14">
      <c r="A159" s="7">
        <v>136</v>
      </c>
      <c r="B159" s="8" t="s">
        <v>526</v>
      </c>
      <c r="C159" s="8" t="s">
        <v>428</v>
      </c>
      <c r="D159" s="9">
        <v>1</v>
      </c>
      <c r="E159" s="16">
        <v>2733832.5</v>
      </c>
      <c r="F159" s="419"/>
      <c r="G159" s="12" t="s">
        <v>147</v>
      </c>
      <c r="H159" s="12" t="s">
        <v>115</v>
      </c>
      <c r="I159" s="28">
        <v>11.763944444444444</v>
      </c>
      <c r="J159" s="28">
        <v>7.5708333333333329</v>
      </c>
      <c r="K159" s="419"/>
      <c r="L159" s="416"/>
      <c r="M159" s="416"/>
    </row>
    <row r="160" spans="1:14">
      <c r="A160" s="7">
        <v>137</v>
      </c>
      <c r="B160" s="8" t="s">
        <v>527</v>
      </c>
      <c r="C160" s="8" t="s">
        <v>428</v>
      </c>
      <c r="D160" s="9">
        <v>1</v>
      </c>
      <c r="E160" s="16">
        <v>2733832.5</v>
      </c>
      <c r="F160" s="419"/>
      <c r="G160" s="12" t="s">
        <v>333</v>
      </c>
      <c r="H160" s="12" t="s">
        <v>334</v>
      </c>
      <c r="I160" s="28">
        <v>12.157833333333334</v>
      </c>
      <c r="J160" s="28">
        <v>7.771527777777778</v>
      </c>
      <c r="K160" s="419"/>
      <c r="L160" s="416"/>
      <c r="M160" s="416"/>
    </row>
    <row r="161" spans="1:13">
      <c r="A161" s="7">
        <v>138</v>
      </c>
      <c r="B161" s="8" t="s">
        <v>528</v>
      </c>
      <c r="C161" s="8" t="s">
        <v>428</v>
      </c>
      <c r="D161" s="9">
        <v>1</v>
      </c>
      <c r="E161" s="16">
        <v>2733832.5</v>
      </c>
      <c r="F161" s="419"/>
      <c r="G161" s="12" t="s">
        <v>148</v>
      </c>
      <c r="H161" s="12" t="s">
        <v>127</v>
      </c>
      <c r="I161" s="30">
        <v>12.307333333333334</v>
      </c>
      <c r="J161" s="30">
        <v>7.5773611111111112</v>
      </c>
      <c r="K161" s="419"/>
      <c r="L161" s="416"/>
      <c r="M161" s="416"/>
    </row>
    <row r="162" spans="1:13">
      <c r="A162" s="7">
        <v>139</v>
      </c>
      <c r="B162" s="8" t="s">
        <v>529</v>
      </c>
      <c r="C162" s="8" t="s">
        <v>428</v>
      </c>
      <c r="D162" s="9">
        <v>1</v>
      </c>
      <c r="E162" s="16">
        <v>2733832.5</v>
      </c>
      <c r="F162" s="419"/>
      <c r="G162" s="12" t="s">
        <v>149</v>
      </c>
      <c r="H162" s="12" t="s">
        <v>83</v>
      </c>
      <c r="I162" s="28">
        <v>13.069194444444443</v>
      </c>
      <c r="J162" s="28">
        <v>8.4888888888888889</v>
      </c>
      <c r="K162" s="419"/>
      <c r="L162" s="416"/>
      <c r="M162" s="416"/>
    </row>
    <row r="163" spans="1:13">
      <c r="A163" s="7">
        <v>140</v>
      </c>
      <c r="B163" s="8" t="s">
        <v>530</v>
      </c>
      <c r="C163" s="8" t="s">
        <v>428</v>
      </c>
      <c r="D163" s="9">
        <v>1</v>
      </c>
      <c r="E163" s="16">
        <v>2733832.5</v>
      </c>
      <c r="F163" s="419"/>
      <c r="G163" s="12" t="s">
        <v>150</v>
      </c>
      <c r="H163" s="12" t="s">
        <v>45</v>
      </c>
      <c r="I163" s="28">
        <v>12.8415</v>
      </c>
      <c r="J163" s="28">
        <v>8.745388888888888</v>
      </c>
      <c r="K163" s="419"/>
      <c r="L163" s="416"/>
      <c r="M163" s="416"/>
    </row>
    <row r="164" spans="1:13">
      <c r="A164" s="7">
        <v>141</v>
      </c>
      <c r="B164" s="8" t="s">
        <v>531</v>
      </c>
      <c r="C164" s="8" t="s">
        <v>428</v>
      </c>
      <c r="D164" s="9">
        <v>1</v>
      </c>
      <c r="E164" s="16">
        <v>2733832.5</v>
      </c>
      <c r="F164" s="419"/>
      <c r="G164" s="12" t="s">
        <v>151</v>
      </c>
      <c r="H164" s="12" t="s">
        <v>113</v>
      </c>
      <c r="I164" s="28">
        <v>12.925861111111111</v>
      </c>
      <c r="J164" s="28">
        <v>8.0902777777777786</v>
      </c>
      <c r="K164" s="419"/>
      <c r="L164" s="416"/>
      <c r="M164" s="416"/>
    </row>
    <row r="165" spans="1:13">
      <c r="A165" s="7">
        <v>142</v>
      </c>
      <c r="B165" s="8" t="s">
        <v>532</v>
      </c>
      <c r="C165" s="8" t="s">
        <v>428</v>
      </c>
      <c r="D165" s="9">
        <v>1</v>
      </c>
      <c r="E165" s="16">
        <v>2733832.5</v>
      </c>
      <c r="F165" s="419"/>
      <c r="G165" s="12" t="s">
        <v>152</v>
      </c>
      <c r="H165" s="12" t="s">
        <v>59</v>
      </c>
      <c r="I165" s="28">
        <v>12.644416666666666</v>
      </c>
      <c r="J165" s="28">
        <v>8.056750000000001</v>
      </c>
      <c r="K165" s="419"/>
      <c r="L165" s="416"/>
      <c r="M165" s="416"/>
    </row>
    <row r="166" spans="1:13">
      <c r="A166" s="7">
        <v>143</v>
      </c>
      <c r="B166" s="8" t="s">
        <v>533</v>
      </c>
      <c r="C166" s="8" t="s">
        <v>428</v>
      </c>
      <c r="D166" s="9">
        <v>1</v>
      </c>
      <c r="E166" s="16">
        <v>2733832.5</v>
      </c>
      <c r="F166" s="419"/>
      <c r="G166" s="12" t="s">
        <v>153</v>
      </c>
      <c r="H166" s="12" t="s">
        <v>16</v>
      </c>
      <c r="I166" s="28">
        <v>12.858805555555556</v>
      </c>
      <c r="J166" s="28">
        <v>7.9223888888888894</v>
      </c>
      <c r="K166" s="419"/>
      <c r="L166" s="416"/>
      <c r="M166" s="416"/>
    </row>
    <row r="167" spans="1:13">
      <c r="A167" s="7">
        <v>144</v>
      </c>
      <c r="B167" s="8" t="s">
        <v>534</v>
      </c>
      <c r="C167" s="8" t="s">
        <v>428</v>
      </c>
      <c r="D167" s="9">
        <v>1</v>
      </c>
      <c r="E167" s="16">
        <v>2733832.5</v>
      </c>
      <c r="F167" s="419"/>
      <c r="G167" s="12" t="s">
        <v>154</v>
      </c>
      <c r="H167" s="12" t="s">
        <v>155</v>
      </c>
      <c r="I167" s="28">
        <v>12.551500000000001</v>
      </c>
      <c r="J167" s="28">
        <v>7.8122222222222222</v>
      </c>
      <c r="K167" s="419"/>
      <c r="L167" s="416"/>
      <c r="M167" s="416"/>
    </row>
    <row r="168" spans="1:13">
      <c r="A168" s="7">
        <v>145</v>
      </c>
      <c r="B168" s="8" t="s">
        <v>535</v>
      </c>
      <c r="C168" s="8" t="s">
        <v>428</v>
      </c>
      <c r="D168" s="9">
        <v>1</v>
      </c>
      <c r="E168" s="16">
        <v>2733832.5</v>
      </c>
      <c r="F168" s="419"/>
      <c r="G168" s="12" t="s">
        <v>335</v>
      </c>
      <c r="H168" s="12" t="s">
        <v>82</v>
      </c>
      <c r="I168" s="28">
        <v>13.07925</v>
      </c>
      <c r="J168" s="28">
        <v>8.1730833333333326</v>
      </c>
      <c r="K168" s="419"/>
      <c r="L168" s="416"/>
      <c r="M168" s="416"/>
    </row>
    <row r="169" spans="1:13">
      <c r="A169" s="7">
        <v>146</v>
      </c>
      <c r="B169" s="8" t="s">
        <v>536</v>
      </c>
      <c r="C169" s="8" t="s">
        <v>428</v>
      </c>
      <c r="D169" s="9">
        <v>1</v>
      </c>
      <c r="E169" s="16">
        <v>2733832.5</v>
      </c>
      <c r="F169" s="419"/>
      <c r="G169" s="12" t="s">
        <v>156</v>
      </c>
      <c r="H169" s="12" t="s">
        <v>18</v>
      </c>
      <c r="I169" s="28">
        <v>12.975555555555555</v>
      </c>
      <c r="J169" s="28">
        <v>7.9508611111111112</v>
      </c>
      <c r="K169" s="419"/>
      <c r="L169" s="416"/>
      <c r="M169" s="416"/>
    </row>
    <row r="170" spans="1:13">
      <c r="A170" s="7">
        <v>147</v>
      </c>
      <c r="B170" s="8" t="s">
        <v>537</v>
      </c>
      <c r="C170" s="8" t="s">
        <v>428</v>
      </c>
      <c r="D170" s="9">
        <v>1</v>
      </c>
      <c r="E170" s="16">
        <v>2733832.5</v>
      </c>
      <c r="F170" s="419"/>
      <c r="G170" s="12" t="s">
        <v>34</v>
      </c>
      <c r="H170" s="12" t="s">
        <v>35</v>
      </c>
      <c r="I170" s="25">
        <v>13.073722222222221</v>
      </c>
      <c r="J170" s="25">
        <v>7.7573055555555559</v>
      </c>
      <c r="K170" s="419"/>
      <c r="L170" s="416"/>
      <c r="M170" s="416"/>
    </row>
    <row r="171" spans="1:13">
      <c r="A171" s="7">
        <v>148</v>
      </c>
      <c r="B171" s="8" t="s">
        <v>538</v>
      </c>
      <c r="C171" s="8" t="s">
        <v>429</v>
      </c>
      <c r="D171" s="9">
        <v>1</v>
      </c>
      <c r="E171" s="22">
        <v>1951996.5789999962</v>
      </c>
      <c r="F171" s="420"/>
      <c r="G171" s="12" t="s">
        <v>331</v>
      </c>
      <c r="H171" s="12" t="s">
        <v>18</v>
      </c>
      <c r="I171" s="26">
        <v>12.994888888888887</v>
      </c>
      <c r="J171" s="26">
        <v>7.9105000000000008</v>
      </c>
      <c r="K171" s="420"/>
      <c r="L171" s="417"/>
      <c r="M171" s="417"/>
    </row>
    <row r="172" spans="1:13">
      <c r="A172" s="421" t="s">
        <v>521</v>
      </c>
      <c r="B172" s="421"/>
      <c r="C172" s="421"/>
      <c r="D172" s="421"/>
      <c r="E172" s="421"/>
      <c r="F172" s="421"/>
      <c r="G172" s="421"/>
      <c r="H172" s="421"/>
      <c r="I172" s="421"/>
      <c r="J172" s="421"/>
      <c r="K172" s="421"/>
      <c r="L172" s="421"/>
      <c r="M172" s="421"/>
    </row>
    <row r="173" spans="1:13">
      <c r="A173" s="21">
        <v>149</v>
      </c>
      <c r="B173" s="8" t="s">
        <v>541</v>
      </c>
      <c r="C173" s="8" t="s">
        <v>539</v>
      </c>
      <c r="D173" s="9">
        <v>1</v>
      </c>
      <c r="E173" s="16">
        <v>180000</v>
      </c>
      <c r="F173" s="418" t="s">
        <v>356</v>
      </c>
      <c r="G173" s="12" t="s">
        <v>126</v>
      </c>
      <c r="H173" s="12" t="s">
        <v>33</v>
      </c>
      <c r="I173" s="28">
        <v>12.910472222222223</v>
      </c>
      <c r="J173" s="28">
        <v>7.6106611111111109</v>
      </c>
      <c r="K173" s="418" t="s">
        <v>7</v>
      </c>
      <c r="L173" s="415">
        <v>2160000</v>
      </c>
      <c r="M173" s="415">
        <v>2160000</v>
      </c>
    </row>
    <row r="174" spans="1:13">
      <c r="A174" s="21">
        <v>150</v>
      </c>
      <c r="B174" s="8" t="s">
        <v>542</v>
      </c>
      <c r="C174" s="8" t="s">
        <v>539</v>
      </c>
      <c r="D174" s="9">
        <v>1</v>
      </c>
      <c r="E174" s="16">
        <v>180000</v>
      </c>
      <c r="F174" s="419"/>
      <c r="G174" s="12" t="s">
        <v>132</v>
      </c>
      <c r="H174" s="12" t="s">
        <v>24</v>
      </c>
      <c r="I174" s="25">
        <v>12.753861111111112</v>
      </c>
      <c r="J174" s="25">
        <v>7.2483333333333331</v>
      </c>
      <c r="K174" s="419"/>
      <c r="L174" s="416"/>
      <c r="M174" s="416"/>
    </row>
    <row r="175" spans="1:13">
      <c r="A175" s="21">
        <v>151</v>
      </c>
      <c r="B175" s="8" t="s">
        <v>543</v>
      </c>
      <c r="C175" s="8" t="s">
        <v>539</v>
      </c>
      <c r="D175" s="9">
        <v>1</v>
      </c>
      <c r="E175" s="16">
        <v>180000</v>
      </c>
      <c r="F175" s="419"/>
      <c r="G175" s="12" t="s">
        <v>133</v>
      </c>
      <c r="H175" s="12" t="s">
        <v>80</v>
      </c>
      <c r="I175" s="28">
        <v>12.661666666666667</v>
      </c>
      <c r="J175" s="28">
        <v>7.6880000000000006</v>
      </c>
      <c r="K175" s="419"/>
      <c r="L175" s="416"/>
      <c r="M175" s="416"/>
    </row>
    <row r="176" spans="1:13">
      <c r="A176" s="21">
        <v>152</v>
      </c>
      <c r="B176" s="8" t="s">
        <v>544</v>
      </c>
      <c r="C176" s="8" t="s">
        <v>539</v>
      </c>
      <c r="D176" s="9">
        <v>1</v>
      </c>
      <c r="E176" s="16">
        <v>180000</v>
      </c>
      <c r="F176" s="419"/>
      <c r="G176" s="12" t="s">
        <v>134</v>
      </c>
      <c r="H176" s="12" t="s">
        <v>35</v>
      </c>
      <c r="I176" s="28">
        <v>13.046916666666666</v>
      </c>
      <c r="J176" s="28">
        <v>7.7485833333333334</v>
      </c>
      <c r="K176" s="419"/>
      <c r="L176" s="416"/>
      <c r="M176" s="416"/>
    </row>
    <row r="177" spans="1:13">
      <c r="A177" s="21">
        <v>153</v>
      </c>
      <c r="B177" s="8" t="s">
        <v>545</v>
      </c>
      <c r="C177" s="8" t="s">
        <v>539</v>
      </c>
      <c r="D177" s="9">
        <v>1</v>
      </c>
      <c r="E177" s="16">
        <v>180000</v>
      </c>
      <c r="F177" s="419"/>
      <c r="G177" s="12" t="s">
        <v>284</v>
      </c>
      <c r="H177" s="12" t="s">
        <v>82</v>
      </c>
      <c r="I177" s="26">
        <v>13.041611111111111</v>
      </c>
      <c r="J177" s="26">
        <v>8.2597777777777779</v>
      </c>
      <c r="K177" s="419"/>
      <c r="L177" s="416"/>
      <c r="M177" s="416"/>
    </row>
    <row r="178" spans="1:13">
      <c r="A178" s="21">
        <v>154</v>
      </c>
      <c r="B178" s="8" t="s">
        <v>546</v>
      </c>
      <c r="C178" s="8" t="s">
        <v>539</v>
      </c>
      <c r="D178" s="9">
        <v>1</v>
      </c>
      <c r="E178" s="16">
        <v>180000</v>
      </c>
      <c r="F178" s="419"/>
      <c r="G178" s="12" t="s">
        <v>136</v>
      </c>
      <c r="H178" s="12" t="s">
        <v>46</v>
      </c>
      <c r="I178" s="28">
        <v>12.571055555555555</v>
      </c>
      <c r="J178" s="28">
        <v>7.5953888888888885</v>
      </c>
      <c r="K178" s="419"/>
      <c r="L178" s="416"/>
      <c r="M178" s="416"/>
    </row>
    <row r="179" spans="1:13">
      <c r="A179" s="21">
        <v>155</v>
      </c>
      <c r="B179" s="8" t="s">
        <v>547</v>
      </c>
      <c r="C179" s="8" t="s">
        <v>539</v>
      </c>
      <c r="D179" s="9">
        <v>1</v>
      </c>
      <c r="E179" s="16">
        <v>180000</v>
      </c>
      <c r="F179" s="419"/>
      <c r="G179" s="12" t="s">
        <v>137</v>
      </c>
      <c r="H179" s="12" t="s">
        <v>43</v>
      </c>
      <c r="I179" s="28">
        <v>12.780750000000001</v>
      </c>
      <c r="J179" s="28">
        <v>7.7146111111111111</v>
      </c>
      <c r="K179" s="419"/>
      <c r="L179" s="416"/>
      <c r="M179" s="416"/>
    </row>
    <row r="180" spans="1:13">
      <c r="A180" s="21">
        <v>156</v>
      </c>
      <c r="B180" s="8" t="s">
        <v>548</v>
      </c>
      <c r="C180" s="8" t="s">
        <v>539</v>
      </c>
      <c r="D180" s="9">
        <v>1</v>
      </c>
      <c r="E180" s="16">
        <v>180000</v>
      </c>
      <c r="F180" s="419"/>
      <c r="G180" s="12" t="s">
        <v>138</v>
      </c>
      <c r="H180" s="12" t="s">
        <v>99</v>
      </c>
      <c r="I180" s="28">
        <v>12.204749999999999</v>
      </c>
      <c r="J180" s="28">
        <v>7.4770277777777778</v>
      </c>
      <c r="K180" s="419"/>
      <c r="L180" s="416"/>
      <c r="M180" s="416"/>
    </row>
    <row r="181" spans="1:13">
      <c r="A181" s="21">
        <v>157</v>
      </c>
      <c r="B181" s="8" t="s">
        <v>549</v>
      </c>
      <c r="C181" s="8" t="s">
        <v>539</v>
      </c>
      <c r="D181" s="9">
        <v>1</v>
      </c>
      <c r="E181" s="16">
        <v>180000</v>
      </c>
      <c r="F181" s="419"/>
      <c r="G181" s="12" t="s">
        <v>540</v>
      </c>
      <c r="H181" s="12" t="s">
        <v>139</v>
      </c>
      <c r="I181" s="28">
        <v>12.47925</v>
      </c>
      <c r="J181" s="28">
        <v>7.446305555555556</v>
      </c>
      <c r="K181" s="419"/>
      <c r="L181" s="416"/>
      <c r="M181" s="416"/>
    </row>
    <row r="182" spans="1:13">
      <c r="A182" s="21">
        <v>158</v>
      </c>
      <c r="B182" s="8" t="s">
        <v>550</v>
      </c>
      <c r="C182" s="8" t="s">
        <v>539</v>
      </c>
      <c r="D182" s="9">
        <v>1</v>
      </c>
      <c r="E182" s="16">
        <v>180000</v>
      </c>
      <c r="F182" s="419"/>
      <c r="G182" s="12" t="s">
        <v>140</v>
      </c>
      <c r="H182" s="12" t="s">
        <v>141</v>
      </c>
      <c r="I182" s="28">
        <v>11.577361111111111</v>
      </c>
      <c r="J182" s="28">
        <v>7.3071111111111113</v>
      </c>
      <c r="K182" s="419"/>
      <c r="L182" s="416"/>
      <c r="M182" s="416"/>
    </row>
    <row r="183" spans="1:13">
      <c r="A183" s="21">
        <v>159</v>
      </c>
      <c r="B183" s="8" t="s">
        <v>551</v>
      </c>
      <c r="C183" s="8" t="s">
        <v>539</v>
      </c>
      <c r="D183" s="9">
        <v>1</v>
      </c>
      <c r="E183" s="16">
        <v>180000</v>
      </c>
      <c r="F183" s="419"/>
      <c r="G183" s="12" t="s">
        <v>117</v>
      </c>
      <c r="H183" s="12" t="s">
        <v>54</v>
      </c>
      <c r="I183" s="28">
        <v>11.446333333333333</v>
      </c>
      <c r="J183" s="28">
        <v>7.194</v>
      </c>
      <c r="K183" s="419"/>
      <c r="L183" s="416"/>
      <c r="M183" s="416"/>
    </row>
    <row r="184" spans="1:13">
      <c r="A184" s="21">
        <v>160</v>
      </c>
      <c r="B184" s="8" t="s">
        <v>552</v>
      </c>
      <c r="C184" s="8" t="s">
        <v>539</v>
      </c>
      <c r="D184" s="9">
        <v>1</v>
      </c>
      <c r="E184" s="16">
        <v>180000</v>
      </c>
      <c r="F184" s="419"/>
      <c r="G184" s="12" t="s">
        <v>267</v>
      </c>
      <c r="H184" s="12" t="s">
        <v>26</v>
      </c>
      <c r="I184" s="28">
        <v>11.753805555555555</v>
      </c>
      <c r="J184" s="28">
        <v>7.8566666666666665</v>
      </c>
      <c r="K184" s="419"/>
      <c r="L184" s="416"/>
      <c r="M184" s="416"/>
    </row>
    <row r="185" spans="1:13">
      <c r="A185" s="21">
        <v>161</v>
      </c>
      <c r="B185" s="8" t="s">
        <v>553</v>
      </c>
      <c r="C185" s="8" t="s">
        <v>539</v>
      </c>
      <c r="D185" s="9">
        <v>1</v>
      </c>
      <c r="E185" s="16">
        <v>180000</v>
      </c>
      <c r="F185" s="418" t="s">
        <v>441</v>
      </c>
      <c r="G185" s="12" t="s">
        <v>142</v>
      </c>
      <c r="H185" s="12" t="s">
        <v>143</v>
      </c>
      <c r="I185" s="28">
        <v>11.181333333333333</v>
      </c>
      <c r="J185" s="28">
        <v>7.1226388888888881</v>
      </c>
      <c r="K185" s="418" t="s">
        <v>7</v>
      </c>
      <c r="L185" s="415">
        <v>2880000</v>
      </c>
      <c r="M185" s="415">
        <v>2880000</v>
      </c>
    </row>
    <row r="186" spans="1:13">
      <c r="A186" s="21">
        <v>162</v>
      </c>
      <c r="B186" s="8" t="s">
        <v>554</v>
      </c>
      <c r="C186" s="8" t="s">
        <v>539</v>
      </c>
      <c r="D186" s="9">
        <v>1</v>
      </c>
      <c r="E186" s="16">
        <v>180000</v>
      </c>
      <c r="F186" s="419"/>
      <c r="G186" s="12" t="s">
        <v>144</v>
      </c>
      <c r="H186" s="12" t="s">
        <v>22</v>
      </c>
      <c r="I186" s="28">
        <v>11.527722222222224</v>
      </c>
      <c r="J186" s="28">
        <v>7.3183611111111109</v>
      </c>
      <c r="K186" s="419"/>
      <c r="L186" s="416"/>
      <c r="M186" s="416"/>
    </row>
    <row r="187" spans="1:13">
      <c r="A187" s="21">
        <v>163</v>
      </c>
      <c r="B187" s="8" t="s">
        <v>555</v>
      </c>
      <c r="C187" s="8" t="s">
        <v>539</v>
      </c>
      <c r="D187" s="9">
        <v>1</v>
      </c>
      <c r="E187" s="16">
        <v>180000</v>
      </c>
      <c r="F187" s="419"/>
      <c r="G187" s="12" t="s">
        <v>145</v>
      </c>
      <c r="H187" s="12" t="s">
        <v>130</v>
      </c>
      <c r="I187" s="28">
        <v>11.54575</v>
      </c>
      <c r="J187" s="28">
        <v>7.3363888888888882</v>
      </c>
      <c r="K187" s="419"/>
      <c r="L187" s="416"/>
      <c r="M187" s="416"/>
    </row>
    <row r="188" spans="1:13">
      <c r="A188" s="21">
        <v>164</v>
      </c>
      <c r="B188" s="8" t="s">
        <v>556</v>
      </c>
      <c r="C188" s="8" t="s">
        <v>539</v>
      </c>
      <c r="D188" s="9">
        <v>1</v>
      </c>
      <c r="E188" s="16">
        <v>180000</v>
      </c>
      <c r="F188" s="419"/>
      <c r="G188" s="12" t="s">
        <v>146</v>
      </c>
      <c r="H188" s="12" t="s">
        <v>69</v>
      </c>
      <c r="I188" s="28">
        <v>11.512222222222222</v>
      </c>
      <c r="J188" s="28">
        <v>7.4777777777777779</v>
      </c>
      <c r="K188" s="419"/>
      <c r="L188" s="416"/>
      <c r="M188" s="416"/>
    </row>
    <row r="189" spans="1:13">
      <c r="A189" s="21">
        <v>165</v>
      </c>
      <c r="B189" s="8" t="s">
        <v>557</v>
      </c>
      <c r="C189" s="8" t="s">
        <v>539</v>
      </c>
      <c r="D189" s="9">
        <v>1</v>
      </c>
      <c r="E189" s="16">
        <v>180000</v>
      </c>
      <c r="F189" s="419"/>
      <c r="G189" s="12" t="s">
        <v>147</v>
      </c>
      <c r="H189" s="12" t="s">
        <v>115</v>
      </c>
      <c r="I189" s="28">
        <v>11.763944444444444</v>
      </c>
      <c r="J189" s="28">
        <v>7.5708333333333329</v>
      </c>
      <c r="K189" s="419"/>
      <c r="L189" s="416"/>
      <c r="M189" s="416"/>
    </row>
    <row r="190" spans="1:13">
      <c r="A190" s="21">
        <v>166</v>
      </c>
      <c r="B190" s="8" t="s">
        <v>558</v>
      </c>
      <c r="C190" s="8" t="s">
        <v>539</v>
      </c>
      <c r="D190" s="9">
        <v>1</v>
      </c>
      <c r="E190" s="16">
        <v>180000</v>
      </c>
      <c r="F190" s="419"/>
      <c r="G190" s="12" t="s">
        <v>333</v>
      </c>
      <c r="H190" s="12" t="s">
        <v>334</v>
      </c>
      <c r="I190" s="28">
        <v>12.157833333333334</v>
      </c>
      <c r="J190" s="28">
        <v>7.771527777777778</v>
      </c>
      <c r="K190" s="419"/>
      <c r="L190" s="416"/>
      <c r="M190" s="416"/>
    </row>
    <row r="191" spans="1:13">
      <c r="A191" s="21">
        <v>167</v>
      </c>
      <c r="B191" s="8" t="s">
        <v>559</v>
      </c>
      <c r="C191" s="8" t="s">
        <v>539</v>
      </c>
      <c r="D191" s="9">
        <v>1</v>
      </c>
      <c r="E191" s="16">
        <v>180000</v>
      </c>
      <c r="F191" s="419"/>
      <c r="G191" s="12" t="s">
        <v>148</v>
      </c>
      <c r="H191" s="12" t="s">
        <v>127</v>
      </c>
      <c r="I191" s="30">
        <v>12.307333333333334</v>
      </c>
      <c r="J191" s="30">
        <v>7.5773611111111112</v>
      </c>
      <c r="K191" s="419"/>
      <c r="L191" s="416"/>
      <c r="M191" s="416"/>
    </row>
    <row r="192" spans="1:13">
      <c r="A192" s="21">
        <v>168</v>
      </c>
      <c r="B192" s="8" t="s">
        <v>560</v>
      </c>
      <c r="C192" s="8" t="s">
        <v>539</v>
      </c>
      <c r="D192" s="9">
        <v>1</v>
      </c>
      <c r="E192" s="16">
        <v>180000</v>
      </c>
      <c r="F192" s="419"/>
      <c r="G192" s="12" t="s">
        <v>149</v>
      </c>
      <c r="H192" s="12" t="s">
        <v>83</v>
      </c>
      <c r="I192" s="28">
        <v>13.069194444444443</v>
      </c>
      <c r="J192" s="28">
        <v>8.4888888888888889</v>
      </c>
      <c r="K192" s="419"/>
      <c r="L192" s="416"/>
      <c r="M192" s="416"/>
    </row>
    <row r="193" spans="1:16">
      <c r="A193" s="21">
        <v>169</v>
      </c>
      <c r="B193" s="8" t="s">
        <v>561</v>
      </c>
      <c r="C193" s="8" t="s">
        <v>539</v>
      </c>
      <c r="D193" s="9">
        <v>1</v>
      </c>
      <c r="E193" s="16">
        <v>180000</v>
      </c>
      <c r="F193" s="419"/>
      <c r="G193" s="12" t="s">
        <v>150</v>
      </c>
      <c r="H193" s="12" t="s">
        <v>45</v>
      </c>
      <c r="I193" s="28">
        <v>12.8415</v>
      </c>
      <c r="J193" s="28">
        <v>8.745388888888888</v>
      </c>
      <c r="K193" s="419"/>
      <c r="L193" s="416"/>
      <c r="M193" s="416"/>
    </row>
    <row r="194" spans="1:16">
      <c r="A194" s="21">
        <v>170</v>
      </c>
      <c r="B194" s="8" t="s">
        <v>562</v>
      </c>
      <c r="C194" s="8" t="s">
        <v>539</v>
      </c>
      <c r="D194" s="9">
        <v>1</v>
      </c>
      <c r="E194" s="16">
        <v>180000</v>
      </c>
      <c r="F194" s="419"/>
      <c r="G194" s="12" t="s">
        <v>151</v>
      </c>
      <c r="H194" s="12" t="s">
        <v>113</v>
      </c>
      <c r="I194" s="28">
        <v>12.925861111111111</v>
      </c>
      <c r="J194" s="28">
        <v>8.0902777777777786</v>
      </c>
      <c r="K194" s="419"/>
      <c r="L194" s="416"/>
      <c r="M194" s="416"/>
    </row>
    <row r="195" spans="1:16">
      <c r="A195" s="21">
        <v>171</v>
      </c>
      <c r="B195" s="8" t="s">
        <v>563</v>
      </c>
      <c r="C195" s="8" t="s">
        <v>539</v>
      </c>
      <c r="D195" s="9">
        <v>1</v>
      </c>
      <c r="E195" s="16">
        <v>180000</v>
      </c>
      <c r="F195" s="419"/>
      <c r="G195" s="12" t="s">
        <v>152</v>
      </c>
      <c r="H195" s="12" t="s">
        <v>59</v>
      </c>
      <c r="I195" s="28">
        <v>12.644416666666666</v>
      </c>
      <c r="J195" s="28">
        <v>8.056750000000001</v>
      </c>
      <c r="K195" s="419"/>
      <c r="L195" s="416"/>
      <c r="M195" s="416"/>
    </row>
    <row r="196" spans="1:16">
      <c r="A196" s="21">
        <v>172</v>
      </c>
      <c r="B196" s="8" t="s">
        <v>564</v>
      </c>
      <c r="C196" s="8" t="s">
        <v>539</v>
      </c>
      <c r="D196" s="9">
        <v>1</v>
      </c>
      <c r="E196" s="16">
        <v>180000</v>
      </c>
      <c r="F196" s="419"/>
      <c r="G196" s="12" t="s">
        <v>153</v>
      </c>
      <c r="H196" s="12" t="s">
        <v>16</v>
      </c>
      <c r="I196" s="28">
        <v>12.858805555555556</v>
      </c>
      <c r="J196" s="28">
        <v>7.9223888888888894</v>
      </c>
      <c r="K196" s="419"/>
      <c r="L196" s="416"/>
      <c r="M196" s="416"/>
    </row>
    <row r="197" spans="1:16">
      <c r="A197" s="21">
        <v>173</v>
      </c>
      <c r="B197" s="8" t="s">
        <v>565</v>
      </c>
      <c r="C197" s="8" t="s">
        <v>539</v>
      </c>
      <c r="D197" s="9">
        <v>1</v>
      </c>
      <c r="E197" s="16">
        <v>180000</v>
      </c>
      <c r="F197" s="419"/>
      <c r="G197" s="12" t="s">
        <v>154</v>
      </c>
      <c r="H197" s="12" t="s">
        <v>155</v>
      </c>
      <c r="I197" s="28">
        <v>12.551500000000001</v>
      </c>
      <c r="J197" s="28">
        <v>7.8122222222222222</v>
      </c>
      <c r="K197" s="419"/>
      <c r="L197" s="416"/>
      <c r="M197" s="416"/>
    </row>
    <row r="198" spans="1:16">
      <c r="A198" s="21">
        <v>174</v>
      </c>
      <c r="B198" s="8" t="s">
        <v>566</v>
      </c>
      <c r="C198" s="8" t="s">
        <v>539</v>
      </c>
      <c r="D198" s="9">
        <v>1</v>
      </c>
      <c r="E198" s="16">
        <v>180000</v>
      </c>
      <c r="F198" s="419"/>
      <c r="G198" s="12" t="s">
        <v>335</v>
      </c>
      <c r="H198" s="12" t="s">
        <v>82</v>
      </c>
      <c r="I198" s="28">
        <v>13.07925</v>
      </c>
      <c r="J198" s="28">
        <v>8.1730833333333326</v>
      </c>
      <c r="K198" s="419"/>
      <c r="L198" s="416"/>
      <c r="M198" s="416"/>
    </row>
    <row r="199" spans="1:16">
      <c r="A199" s="21">
        <v>175</v>
      </c>
      <c r="B199" s="8" t="s">
        <v>567</v>
      </c>
      <c r="C199" s="8" t="s">
        <v>539</v>
      </c>
      <c r="D199" s="9">
        <v>1</v>
      </c>
      <c r="E199" s="16">
        <v>180000</v>
      </c>
      <c r="F199" s="419"/>
      <c r="G199" s="12" t="s">
        <v>156</v>
      </c>
      <c r="H199" s="12" t="s">
        <v>18</v>
      </c>
      <c r="I199" s="28">
        <v>12.975555555555555</v>
      </c>
      <c r="J199" s="28">
        <v>7.9508611111111112</v>
      </c>
      <c r="K199" s="419"/>
      <c r="L199" s="416"/>
      <c r="M199" s="416"/>
    </row>
    <row r="200" spans="1:16">
      <c r="A200" s="21">
        <v>176</v>
      </c>
      <c r="B200" s="8" t="s">
        <v>568</v>
      </c>
      <c r="C200" s="8" t="s">
        <v>539</v>
      </c>
      <c r="D200" s="9">
        <v>1</v>
      </c>
      <c r="E200" s="16">
        <v>180000</v>
      </c>
      <c r="F200" s="419"/>
      <c r="G200" s="12" t="s">
        <v>34</v>
      </c>
      <c r="H200" s="12" t="s">
        <v>35</v>
      </c>
      <c r="I200" s="25">
        <v>13.073722222222221</v>
      </c>
      <c r="J200" s="25">
        <v>7.7573055555555559</v>
      </c>
      <c r="K200" s="419"/>
      <c r="L200" s="416"/>
      <c r="M200" s="416"/>
    </row>
    <row r="201" spans="1:16">
      <c r="A201" s="421" t="s">
        <v>431</v>
      </c>
      <c r="B201" s="421"/>
      <c r="C201" s="421"/>
      <c r="D201" s="421"/>
      <c r="E201" s="421"/>
      <c r="F201" s="421"/>
      <c r="G201" s="421"/>
      <c r="H201" s="421"/>
      <c r="I201" s="421"/>
      <c r="J201" s="421"/>
      <c r="K201" s="421"/>
      <c r="L201" s="421"/>
      <c r="M201" s="421"/>
    </row>
    <row r="202" spans="1:16" s="46" customFormat="1" ht="29">
      <c r="A202" s="36">
        <v>177</v>
      </c>
      <c r="B202" s="37" t="s">
        <v>571</v>
      </c>
      <c r="C202" s="37" t="s">
        <v>265</v>
      </c>
      <c r="D202" s="36">
        <v>22</v>
      </c>
      <c r="E202" s="49">
        <v>1742600</v>
      </c>
      <c r="F202" s="418" t="s">
        <v>569</v>
      </c>
      <c r="G202" s="37" t="s">
        <v>257</v>
      </c>
      <c r="H202" s="37" t="s">
        <v>17</v>
      </c>
      <c r="I202" s="50">
        <v>12.670833333333333</v>
      </c>
      <c r="J202" s="50">
        <v>7.7311666666666667</v>
      </c>
      <c r="K202" s="418" t="s">
        <v>570</v>
      </c>
      <c r="L202" s="415">
        <v>29032327.129999999</v>
      </c>
      <c r="M202" s="415">
        <v>29032327.129999999</v>
      </c>
      <c r="O202" s="51"/>
    </row>
    <row r="203" spans="1:16" s="46" customFormat="1" ht="29">
      <c r="A203" s="36">
        <v>178</v>
      </c>
      <c r="B203" s="37" t="s">
        <v>572</v>
      </c>
      <c r="C203" s="37" t="s">
        <v>265</v>
      </c>
      <c r="D203" s="36">
        <v>22</v>
      </c>
      <c r="E203" s="49">
        <v>1742600</v>
      </c>
      <c r="F203" s="419"/>
      <c r="G203" s="37" t="s">
        <v>34</v>
      </c>
      <c r="H203" s="37" t="s">
        <v>35</v>
      </c>
      <c r="I203" s="50">
        <v>13.073722222222221</v>
      </c>
      <c r="J203" s="50">
        <v>7.7573055555555559</v>
      </c>
      <c r="K203" s="419"/>
      <c r="L203" s="416"/>
      <c r="M203" s="416"/>
      <c r="P203" s="52"/>
    </row>
    <row r="204" spans="1:16" s="46" customFormat="1" ht="29">
      <c r="A204" s="36">
        <v>179</v>
      </c>
      <c r="B204" s="37" t="s">
        <v>573</v>
      </c>
      <c r="C204" s="37" t="s">
        <v>265</v>
      </c>
      <c r="D204" s="36">
        <v>22</v>
      </c>
      <c r="E204" s="49">
        <v>1742600</v>
      </c>
      <c r="F204" s="419"/>
      <c r="G204" s="37" t="s">
        <v>258</v>
      </c>
      <c r="H204" s="37" t="s">
        <v>24</v>
      </c>
      <c r="I204" s="50">
        <v>12.753861111111112</v>
      </c>
      <c r="J204" s="50">
        <v>7.2483333333333331</v>
      </c>
      <c r="K204" s="419"/>
      <c r="L204" s="416"/>
      <c r="M204" s="416"/>
    </row>
    <row r="205" spans="1:16" s="46" customFormat="1" ht="29">
      <c r="A205" s="36">
        <v>180</v>
      </c>
      <c r="B205" s="37" t="s">
        <v>574</v>
      </c>
      <c r="C205" s="37" t="s">
        <v>265</v>
      </c>
      <c r="D205" s="36">
        <v>22</v>
      </c>
      <c r="E205" s="49">
        <v>1742600</v>
      </c>
      <c r="F205" s="419"/>
      <c r="G205" s="37" t="s">
        <v>194</v>
      </c>
      <c r="H205" s="37" t="s">
        <v>37</v>
      </c>
      <c r="I205" s="50">
        <v>12.981583333333333</v>
      </c>
      <c r="J205" s="50">
        <v>7.585</v>
      </c>
      <c r="K205" s="419"/>
      <c r="L205" s="416"/>
      <c r="M205" s="416"/>
    </row>
    <row r="206" spans="1:16" s="46" customFormat="1" ht="29">
      <c r="A206" s="36">
        <v>181</v>
      </c>
      <c r="B206" s="37" t="s">
        <v>575</v>
      </c>
      <c r="C206" s="37" t="s">
        <v>265</v>
      </c>
      <c r="D206" s="36">
        <v>22</v>
      </c>
      <c r="E206" s="49">
        <v>1742600</v>
      </c>
      <c r="F206" s="419"/>
      <c r="G206" s="37" t="s">
        <v>135</v>
      </c>
      <c r="H206" s="37" t="s">
        <v>77</v>
      </c>
      <c r="I206" s="50">
        <v>13.092750000000001</v>
      </c>
      <c r="J206" s="50">
        <v>7.2341388888888893</v>
      </c>
      <c r="K206" s="419"/>
      <c r="L206" s="416"/>
      <c r="M206" s="416"/>
    </row>
    <row r="207" spans="1:16" s="46" customFormat="1" ht="29">
      <c r="A207" s="36">
        <v>182</v>
      </c>
      <c r="B207" s="37" t="s">
        <v>576</v>
      </c>
      <c r="C207" s="37" t="s">
        <v>265</v>
      </c>
      <c r="D207" s="36">
        <v>22</v>
      </c>
      <c r="E207" s="49">
        <v>1742600</v>
      </c>
      <c r="F207" s="419"/>
      <c r="G207" s="37" t="s">
        <v>218</v>
      </c>
      <c r="H207" s="37" t="s">
        <v>49</v>
      </c>
      <c r="I207" s="50">
        <v>11.174083333333332</v>
      </c>
      <c r="J207" s="50">
        <v>7.1063888888888886</v>
      </c>
      <c r="K207" s="419"/>
      <c r="L207" s="416"/>
      <c r="M207" s="416"/>
    </row>
    <row r="208" spans="1:16" s="46" customFormat="1" ht="29">
      <c r="A208" s="36">
        <v>183</v>
      </c>
      <c r="B208" s="37" t="s">
        <v>577</v>
      </c>
      <c r="C208" s="37" t="s">
        <v>265</v>
      </c>
      <c r="D208" s="36">
        <v>22</v>
      </c>
      <c r="E208" s="49">
        <v>1742600</v>
      </c>
      <c r="F208" s="419"/>
      <c r="G208" s="37" t="s">
        <v>209</v>
      </c>
      <c r="H208" s="37" t="s">
        <v>69</v>
      </c>
      <c r="I208" s="50">
        <v>11.377055555555556</v>
      </c>
      <c r="J208" s="50">
        <v>7.5621388888888887</v>
      </c>
      <c r="K208" s="419"/>
      <c r="L208" s="416"/>
      <c r="M208" s="416"/>
    </row>
    <row r="209" spans="1:13" s="46" customFormat="1" ht="29">
      <c r="A209" s="36">
        <v>184</v>
      </c>
      <c r="B209" s="37" t="s">
        <v>578</v>
      </c>
      <c r="C209" s="37" t="s">
        <v>265</v>
      </c>
      <c r="D209" s="36">
        <v>22</v>
      </c>
      <c r="E209" s="49">
        <v>1742600</v>
      </c>
      <c r="F209" s="419"/>
      <c r="G209" s="37" t="s">
        <v>259</v>
      </c>
      <c r="H209" s="37" t="s">
        <v>22</v>
      </c>
      <c r="I209" s="50">
        <v>11.533666666666667</v>
      </c>
      <c r="J209" s="50">
        <v>7.307833333333333</v>
      </c>
      <c r="K209" s="419"/>
      <c r="L209" s="416"/>
      <c r="M209" s="416"/>
    </row>
    <row r="210" spans="1:13" s="46" customFormat="1" ht="29">
      <c r="A210" s="36">
        <v>185</v>
      </c>
      <c r="B210" s="37" t="s">
        <v>579</v>
      </c>
      <c r="C210" s="37" t="s">
        <v>265</v>
      </c>
      <c r="D210" s="36">
        <v>22</v>
      </c>
      <c r="E210" s="49">
        <v>1742600</v>
      </c>
      <c r="F210" s="419"/>
      <c r="G210" s="37" t="s">
        <v>294</v>
      </c>
      <c r="H210" s="37" t="s">
        <v>14</v>
      </c>
      <c r="I210" s="50"/>
      <c r="J210" s="50"/>
      <c r="K210" s="419"/>
      <c r="L210" s="416"/>
      <c r="M210" s="416"/>
    </row>
    <row r="211" spans="1:13" s="46" customFormat="1" ht="29">
      <c r="A211" s="36">
        <v>186</v>
      </c>
      <c r="B211" s="37" t="s">
        <v>580</v>
      </c>
      <c r="C211" s="37" t="s">
        <v>265</v>
      </c>
      <c r="D211" s="36">
        <v>22</v>
      </c>
      <c r="E211" s="49">
        <v>1742600</v>
      </c>
      <c r="F211" s="419"/>
      <c r="G211" s="37" t="s">
        <v>260</v>
      </c>
      <c r="H211" s="37" t="s">
        <v>54</v>
      </c>
      <c r="I211" s="50">
        <v>11.464749999999999</v>
      </c>
      <c r="J211" s="50">
        <v>7.117</v>
      </c>
      <c r="K211" s="419"/>
      <c r="L211" s="416"/>
      <c r="M211" s="416"/>
    </row>
    <row r="212" spans="1:13" s="46" customFormat="1" ht="29">
      <c r="A212" s="36">
        <v>187</v>
      </c>
      <c r="B212" s="37" t="s">
        <v>581</v>
      </c>
      <c r="C212" s="37" t="s">
        <v>265</v>
      </c>
      <c r="D212" s="36">
        <v>22</v>
      </c>
      <c r="E212" s="49">
        <v>1742600</v>
      </c>
      <c r="F212" s="419"/>
      <c r="G212" s="37" t="s">
        <v>261</v>
      </c>
      <c r="H212" s="37" t="s">
        <v>18</v>
      </c>
      <c r="I212" s="50">
        <v>12.983055555555556</v>
      </c>
      <c r="J212" s="50">
        <v>7.9504166666666665</v>
      </c>
      <c r="K212" s="419"/>
      <c r="L212" s="416"/>
      <c r="M212" s="416"/>
    </row>
    <row r="213" spans="1:13" s="46" customFormat="1" ht="29">
      <c r="A213" s="36">
        <v>188</v>
      </c>
      <c r="B213" s="37" t="s">
        <v>582</v>
      </c>
      <c r="C213" s="37" t="s">
        <v>265</v>
      </c>
      <c r="D213" s="36">
        <v>22</v>
      </c>
      <c r="E213" s="49">
        <v>1742600</v>
      </c>
      <c r="F213" s="419"/>
      <c r="G213" s="37" t="s">
        <v>295</v>
      </c>
      <c r="H213" s="37" t="s">
        <v>53</v>
      </c>
      <c r="I213" s="50"/>
      <c r="J213" s="50"/>
      <c r="K213" s="419"/>
      <c r="L213" s="416"/>
      <c r="M213" s="416"/>
    </row>
    <row r="214" spans="1:13" s="46" customFormat="1" ht="29">
      <c r="A214" s="36">
        <v>189</v>
      </c>
      <c r="B214" s="37" t="s">
        <v>583</v>
      </c>
      <c r="C214" s="37" t="s">
        <v>265</v>
      </c>
      <c r="D214" s="36">
        <v>22</v>
      </c>
      <c r="E214" s="49">
        <v>1742600</v>
      </c>
      <c r="F214" s="419"/>
      <c r="G214" s="37" t="s">
        <v>262</v>
      </c>
      <c r="H214" s="37" t="s">
        <v>113</v>
      </c>
      <c r="I214" s="50">
        <v>12.96336111111111</v>
      </c>
      <c r="J214" s="50">
        <v>8.1062222222222218</v>
      </c>
      <c r="K214" s="419"/>
      <c r="L214" s="416"/>
      <c r="M214" s="416"/>
    </row>
    <row r="215" spans="1:13" s="46" customFormat="1" ht="29">
      <c r="A215" s="36">
        <v>190</v>
      </c>
      <c r="B215" s="37" t="s">
        <v>584</v>
      </c>
      <c r="C215" s="37" t="s">
        <v>265</v>
      </c>
      <c r="D215" s="36">
        <v>22</v>
      </c>
      <c r="E215" s="49">
        <v>1742600</v>
      </c>
      <c r="F215" s="419"/>
      <c r="G215" s="37" t="s">
        <v>263</v>
      </c>
      <c r="H215" s="37" t="s">
        <v>45</v>
      </c>
      <c r="I215" s="50">
        <v>12.8415</v>
      </c>
      <c r="J215" s="50">
        <v>8.745388888888888</v>
      </c>
      <c r="K215" s="419"/>
      <c r="L215" s="416"/>
      <c r="M215" s="416"/>
    </row>
    <row r="216" spans="1:13" s="46" customFormat="1" ht="29">
      <c r="A216" s="36">
        <v>191</v>
      </c>
      <c r="B216" s="37" t="s">
        <v>585</v>
      </c>
      <c r="C216" s="37" t="s">
        <v>265</v>
      </c>
      <c r="D216" s="36">
        <v>22</v>
      </c>
      <c r="E216" s="49">
        <v>1742600</v>
      </c>
      <c r="F216" s="419"/>
      <c r="G216" s="37" t="s">
        <v>264</v>
      </c>
      <c r="H216" s="37" t="s">
        <v>90</v>
      </c>
      <c r="I216" s="50">
        <v>13.029361111111111</v>
      </c>
      <c r="J216" s="50">
        <v>8.317499999999999</v>
      </c>
      <c r="K216" s="419"/>
      <c r="L216" s="416"/>
      <c r="M216" s="416"/>
    </row>
    <row r="217" spans="1:13" s="46" customFormat="1" ht="29">
      <c r="A217" s="36">
        <v>192</v>
      </c>
      <c r="B217" s="37" t="s">
        <v>586</v>
      </c>
      <c r="C217" s="37" t="s">
        <v>265</v>
      </c>
      <c r="D217" s="36">
        <v>22</v>
      </c>
      <c r="E217" s="49">
        <v>1742600</v>
      </c>
      <c r="F217" s="419"/>
      <c r="G217" s="37" t="s">
        <v>271</v>
      </c>
      <c r="H217" s="37" t="s">
        <v>120</v>
      </c>
      <c r="I217" s="50">
        <v>11.914250000000001</v>
      </c>
      <c r="J217" s="50">
        <v>7.6188888888888897</v>
      </c>
      <c r="K217" s="419"/>
      <c r="L217" s="416"/>
      <c r="M217" s="416"/>
    </row>
    <row r="218" spans="1:13" s="46" customFormat="1" ht="19.5" customHeight="1">
      <c r="A218" s="36">
        <v>193</v>
      </c>
      <c r="B218" s="37" t="s">
        <v>587</v>
      </c>
      <c r="C218" s="37" t="s">
        <v>302</v>
      </c>
      <c r="D218" s="36">
        <v>15</v>
      </c>
      <c r="E218" s="49">
        <v>1150727.1299999999</v>
      </c>
      <c r="F218" s="420"/>
      <c r="G218" s="37" t="s">
        <v>296</v>
      </c>
      <c r="H218" s="37" t="s">
        <v>37</v>
      </c>
      <c r="I218" s="50">
        <v>12.490583333333333</v>
      </c>
      <c r="J218" s="50">
        <v>7.5860277777777778</v>
      </c>
      <c r="K218" s="420"/>
      <c r="L218" s="417"/>
      <c r="M218" s="417"/>
    </row>
    <row r="219" spans="1:13">
      <c r="A219" s="421" t="s">
        <v>432</v>
      </c>
      <c r="B219" s="421"/>
      <c r="C219" s="421"/>
      <c r="D219" s="421"/>
      <c r="E219" s="421"/>
      <c r="F219" s="421"/>
      <c r="G219" s="421"/>
      <c r="H219" s="421"/>
      <c r="I219" s="421"/>
      <c r="J219" s="421"/>
      <c r="K219" s="421"/>
      <c r="L219" s="421"/>
      <c r="M219" s="421"/>
    </row>
    <row r="220" spans="1:13" s="46" customFormat="1" ht="29">
      <c r="A220" s="36">
        <v>194</v>
      </c>
      <c r="B220" s="37" t="s">
        <v>588</v>
      </c>
      <c r="C220" s="53" t="s">
        <v>229</v>
      </c>
      <c r="D220" s="36">
        <v>44</v>
      </c>
      <c r="E220" s="54">
        <v>3100000</v>
      </c>
      <c r="F220" s="418" t="s">
        <v>356</v>
      </c>
      <c r="G220" s="53" t="s">
        <v>158</v>
      </c>
      <c r="H220" s="53" t="s">
        <v>90</v>
      </c>
      <c r="I220" s="50">
        <v>13.031972222222223</v>
      </c>
      <c r="J220" s="50">
        <v>8.3206944444444435</v>
      </c>
      <c r="K220" s="418" t="s">
        <v>666</v>
      </c>
      <c r="L220" s="415">
        <v>239516698.99000001</v>
      </c>
      <c r="M220" s="415">
        <v>239516698.99000001</v>
      </c>
    </row>
    <row r="221" spans="1:13" s="46" customFormat="1" ht="29">
      <c r="A221" s="36">
        <v>195</v>
      </c>
      <c r="B221" s="37" t="s">
        <v>589</v>
      </c>
      <c r="C221" s="53" t="s">
        <v>229</v>
      </c>
      <c r="D221" s="36">
        <v>44</v>
      </c>
      <c r="E221" s="54">
        <v>3100000</v>
      </c>
      <c r="F221" s="419"/>
      <c r="G221" s="53" t="s">
        <v>159</v>
      </c>
      <c r="H221" s="53" t="s">
        <v>90</v>
      </c>
      <c r="I221" s="50">
        <v>13.037638888888889</v>
      </c>
      <c r="J221" s="50">
        <v>8.3243611111111111</v>
      </c>
      <c r="K221" s="419"/>
      <c r="L221" s="416"/>
      <c r="M221" s="416"/>
    </row>
    <row r="222" spans="1:13" s="46" customFormat="1" ht="29">
      <c r="A222" s="36">
        <v>196</v>
      </c>
      <c r="B222" s="37" t="s">
        <v>590</v>
      </c>
      <c r="C222" s="53" t="s">
        <v>229</v>
      </c>
      <c r="D222" s="36">
        <v>44</v>
      </c>
      <c r="E222" s="54">
        <v>3100000</v>
      </c>
      <c r="F222" s="419"/>
      <c r="G222" s="53" t="s">
        <v>160</v>
      </c>
      <c r="H222" s="53" t="s">
        <v>39</v>
      </c>
      <c r="I222" s="50">
        <v>12.671888888888889</v>
      </c>
      <c r="J222" s="50">
        <v>7.8094722222222224</v>
      </c>
      <c r="K222" s="419"/>
      <c r="L222" s="416"/>
      <c r="M222" s="416"/>
    </row>
    <row r="223" spans="1:13" s="46" customFormat="1" ht="29">
      <c r="A223" s="36">
        <v>197</v>
      </c>
      <c r="B223" s="37" t="s">
        <v>591</v>
      </c>
      <c r="C223" s="53" t="s">
        <v>229</v>
      </c>
      <c r="D223" s="36">
        <v>44</v>
      </c>
      <c r="E223" s="54">
        <v>3100000</v>
      </c>
      <c r="F223" s="419"/>
      <c r="G223" s="53" t="s">
        <v>161</v>
      </c>
      <c r="H223" s="53" t="s">
        <v>39</v>
      </c>
      <c r="I223" s="50">
        <v>12.777750000000001</v>
      </c>
      <c r="J223" s="50">
        <v>7.902972222222223</v>
      </c>
      <c r="K223" s="419"/>
      <c r="L223" s="416"/>
      <c r="M223" s="416"/>
    </row>
    <row r="224" spans="1:13" s="46" customFormat="1" ht="29">
      <c r="A224" s="36">
        <v>198</v>
      </c>
      <c r="B224" s="37" t="s">
        <v>592</v>
      </c>
      <c r="C224" s="53" t="s">
        <v>229</v>
      </c>
      <c r="D224" s="36">
        <v>44</v>
      </c>
      <c r="E224" s="54">
        <v>3100000</v>
      </c>
      <c r="F224" s="419"/>
      <c r="G224" s="53" t="s">
        <v>162</v>
      </c>
      <c r="H224" s="53" t="s">
        <v>113</v>
      </c>
      <c r="I224" s="50">
        <v>12.824555555555555</v>
      </c>
      <c r="J224" s="50">
        <v>8.144222222222222</v>
      </c>
      <c r="K224" s="419"/>
      <c r="L224" s="416"/>
      <c r="M224" s="416"/>
    </row>
    <row r="225" spans="1:13" s="46" customFormat="1" ht="29">
      <c r="A225" s="36">
        <v>199</v>
      </c>
      <c r="B225" s="37" t="s">
        <v>593</v>
      </c>
      <c r="C225" s="53" t="s">
        <v>229</v>
      </c>
      <c r="D225" s="36">
        <v>44</v>
      </c>
      <c r="E225" s="54">
        <v>3100000</v>
      </c>
      <c r="F225" s="419"/>
      <c r="G225" s="53" t="s">
        <v>163</v>
      </c>
      <c r="H225" s="53" t="s">
        <v>113</v>
      </c>
      <c r="I225" s="50">
        <v>12.981666666666667</v>
      </c>
      <c r="J225" s="50">
        <v>8.1440277777777776</v>
      </c>
      <c r="K225" s="419"/>
      <c r="L225" s="416"/>
      <c r="M225" s="416"/>
    </row>
    <row r="226" spans="1:13" s="46" customFormat="1" ht="29">
      <c r="A226" s="36">
        <v>200</v>
      </c>
      <c r="B226" s="37" t="s">
        <v>594</v>
      </c>
      <c r="C226" s="53" t="s">
        <v>229</v>
      </c>
      <c r="D226" s="36">
        <v>44</v>
      </c>
      <c r="E226" s="54">
        <v>3100000</v>
      </c>
      <c r="F226" s="419"/>
      <c r="G226" s="53" t="s">
        <v>164</v>
      </c>
      <c r="H226" s="53" t="s">
        <v>52</v>
      </c>
      <c r="I226" s="50">
        <v>12.935194444444445</v>
      </c>
      <c r="J226" s="50">
        <v>8.4418888888888883</v>
      </c>
      <c r="K226" s="419"/>
      <c r="L226" s="416"/>
      <c r="M226" s="416"/>
    </row>
    <row r="227" spans="1:13" s="46" customFormat="1" ht="29">
      <c r="A227" s="36">
        <v>201</v>
      </c>
      <c r="B227" s="37" t="s">
        <v>595</v>
      </c>
      <c r="C227" s="53" t="s">
        <v>229</v>
      </c>
      <c r="D227" s="36">
        <v>44</v>
      </c>
      <c r="E227" s="54">
        <v>3100000</v>
      </c>
      <c r="F227" s="419"/>
      <c r="G227" s="53" t="s">
        <v>165</v>
      </c>
      <c r="H227" s="53" t="s">
        <v>52</v>
      </c>
      <c r="I227" s="50">
        <v>12.896111111111111</v>
      </c>
      <c r="J227" s="50">
        <v>8.3780555555555551</v>
      </c>
      <c r="K227" s="419"/>
      <c r="L227" s="416"/>
      <c r="M227" s="416"/>
    </row>
    <row r="228" spans="1:13" s="46" customFormat="1" ht="29">
      <c r="A228" s="36">
        <v>202</v>
      </c>
      <c r="B228" s="37" t="s">
        <v>596</v>
      </c>
      <c r="C228" s="53" t="s">
        <v>229</v>
      </c>
      <c r="D228" s="36">
        <v>44</v>
      </c>
      <c r="E228" s="54">
        <v>3100000</v>
      </c>
      <c r="F228" s="419"/>
      <c r="G228" s="53" t="s">
        <v>166</v>
      </c>
      <c r="H228" s="53" t="s">
        <v>16</v>
      </c>
      <c r="I228" s="50">
        <v>12.824222222222222</v>
      </c>
      <c r="J228" s="50">
        <v>7.8931111111111107</v>
      </c>
      <c r="K228" s="419"/>
      <c r="L228" s="416"/>
      <c r="M228" s="416"/>
    </row>
    <row r="229" spans="1:13" s="46" customFormat="1" ht="29">
      <c r="A229" s="36">
        <v>203</v>
      </c>
      <c r="B229" s="37" t="s">
        <v>597</v>
      </c>
      <c r="C229" s="53" t="s">
        <v>229</v>
      </c>
      <c r="D229" s="36">
        <v>44</v>
      </c>
      <c r="E229" s="54">
        <v>3100000</v>
      </c>
      <c r="F229" s="419"/>
      <c r="G229" s="53" t="s">
        <v>313</v>
      </c>
      <c r="H229" s="53" t="s">
        <v>16</v>
      </c>
      <c r="I229" s="50">
        <v>13.00536111111111</v>
      </c>
      <c r="J229" s="50">
        <v>7.8488888888888884</v>
      </c>
      <c r="K229" s="419"/>
      <c r="L229" s="416"/>
      <c r="M229" s="416"/>
    </row>
    <row r="230" spans="1:13" s="46" customFormat="1" ht="29">
      <c r="A230" s="36">
        <v>204</v>
      </c>
      <c r="B230" s="37" t="s">
        <v>598</v>
      </c>
      <c r="C230" s="53" t="s">
        <v>229</v>
      </c>
      <c r="D230" s="36">
        <v>44</v>
      </c>
      <c r="E230" s="54">
        <v>3100000</v>
      </c>
      <c r="F230" s="419"/>
      <c r="G230" s="53" t="s">
        <v>167</v>
      </c>
      <c r="H230" s="53" t="s">
        <v>45</v>
      </c>
      <c r="I230" s="50">
        <v>12.834250000000001</v>
      </c>
      <c r="J230" s="50">
        <v>8.7466944444444437</v>
      </c>
      <c r="K230" s="419"/>
      <c r="L230" s="416"/>
      <c r="M230" s="416"/>
    </row>
    <row r="231" spans="1:13" s="46" customFormat="1" ht="29">
      <c r="A231" s="36">
        <v>205</v>
      </c>
      <c r="B231" s="37" t="s">
        <v>599</v>
      </c>
      <c r="C231" s="53" t="s">
        <v>229</v>
      </c>
      <c r="D231" s="36">
        <v>44</v>
      </c>
      <c r="E231" s="54">
        <v>3100000</v>
      </c>
      <c r="F231" s="419"/>
      <c r="G231" s="53" t="s">
        <v>168</v>
      </c>
      <c r="H231" s="53" t="s">
        <v>45</v>
      </c>
      <c r="I231" s="50">
        <v>12.82075</v>
      </c>
      <c r="J231" s="50">
        <v>8.9934444444444441</v>
      </c>
      <c r="K231" s="419"/>
      <c r="L231" s="416"/>
      <c r="M231" s="416"/>
    </row>
    <row r="232" spans="1:13" s="46" customFormat="1" ht="29">
      <c r="A232" s="36">
        <v>206</v>
      </c>
      <c r="B232" s="37" t="s">
        <v>600</v>
      </c>
      <c r="C232" s="53" t="s">
        <v>229</v>
      </c>
      <c r="D232" s="36">
        <v>44</v>
      </c>
      <c r="E232" s="54">
        <v>3100000</v>
      </c>
      <c r="F232" s="419"/>
      <c r="G232" s="53" t="s">
        <v>169</v>
      </c>
      <c r="H232" s="53" t="s">
        <v>59</v>
      </c>
      <c r="I232" s="50">
        <v>12.64036111111111</v>
      </c>
      <c r="J232" s="50">
        <v>8.0606388888888905</v>
      </c>
      <c r="K232" s="419"/>
      <c r="L232" s="416"/>
      <c r="M232" s="416"/>
    </row>
    <row r="233" spans="1:13" s="46" customFormat="1" ht="29">
      <c r="A233" s="36">
        <v>207</v>
      </c>
      <c r="B233" s="37" t="s">
        <v>601</v>
      </c>
      <c r="C233" s="53" t="s">
        <v>229</v>
      </c>
      <c r="D233" s="36">
        <v>44</v>
      </c>
      <c r="E233" s="54">
        <v>3100000</v>
      </c>
      <c r="F233" s="419"/>
      <c r="G233" s="53" t="s">
        <v>170</v>
      </c>
      <c r="H233" s="53" t="s">
        <v>59</v>
      </c>
      <c r="I233" s="50">
        <v>12.703194444444444</v>
      </c>
      <c r="J233" s="50">
        <v>8.0933888888888887</v>
      </c>
      <c r="K233" s="419"/>
      <c r="L233" s="416"/>
      <c r="M233" s="416"/>
    </row>
    <row r="234" spans="1:13" s="46" customFormat="1" ht="29">
      <c r="A234" s="36">
        <v>208</v>
      </c>
      <c r="B234" s="37" t="s">
        <v>602</v>
      </c>
      <c r="C234" s="53" t="s">
        <v>229</v>
      </c>
      <c r="D234" s="36">
        <v>44</v>
      </c>
      <c r="E234" s="54">
        <v>3100000</v>
      </c>
      <c r="F234" s="419"/>
      <c r="G234" s="53" t="s">
        <v>109</v>
      </c>
      <c r="H234" s="53" t="s">
        <v>110</v>
      </c>
      <c r="I234" s="50">
        <v>13.056666666666667</v>
      </c>
      <c r="J234" s="50">
        <v>8.4902499999999996</v>
      </c>
      <c r="K234" s="419"/>
      <c r="L234" s="416"/>
      <c r="M234" s="416"/>
    </row>
    <row r="235" spans="1:13" s="46" customFormat="1" ht="29">
      <c r="A235" s="36">
        <v>209</v>
      </c>
      <c r="B235" s="37" t="s">
        <v>603</v>
      </c>
      <c r="C235" s="53" t="s">
        <v>229</v>
      </c>
      <c r="D235" s="36">
        <v>44</v>
      </c>
      <c r="E235" s="54">
        <v>3100000</v>
      </c>
      <c r="F235" s="419"/>
      <c r="G235" s="53" t="s">
        <v>171</v>
      </c>
      <c r="H235" s="53" t="s">
        <v>110</v>
      </c>
      <c r="I235" s="50">
        <v>12.968083333333334</v>
      </c>
      <c r="J235" s="50">
        <v>8.5472777777777775</v>
      </c>
      <c r="K235" s="419"/>
      <c r="L235" s="416"/>
      <c r="M235" s="416"/>
    </row>
    <row r="236" spans="1:13" s="46" customFormat="1" ht="29">
      <c r="A236" s="36">
        <v>210</v>
      </c>
      <c r="B236" s="37" t="s">
        <v>604</v>
      </c>
      <c r="C236" s="53" t="s">
        <v>229</v>
      </c>
      <c r="D236" s="36">
        <v>44</v>
      </c>
      <c r="E236" s="54">
        <v>3100000</v>
      </c>
      <c r="F236" s="419"/>
      <c r="G236" s="53" t="s">
        <v>172</v>
      </c>
      <c r="H236" s="53" t="s">
        <v>30</v>
      </c>
      <c r="I236" s="50">
        <v>12.538666666666666</v>
      </c>
      <c r="J236" s="50">
        <v>7.8196111111111106</v>
      </c>
      <c r="K236" s="419"/>
      <c r="L236" s="416"/>
      <c r="M236" s="416"/>
    </row>
    <row r="237" spans="1:13" s="46" customFormat="1" ht="29">
      <c r="A237" s="36">
        <v>211</v>
      </c>
      <c r="B237" s="37" t="s">
        <v>605</v>
      </c>
      <c r="C237" s="53" t="s">
        <v>229</v>
      </c>
      <c r="D237" s="36">
        <v>44</v>
      </c>
      <c r="E237" s="54">
        <v>3100000</v>
      </c>
      <c r="F237" s="419"/>
      <c r="G237" s="53" t="s">
        <v>173</v>
      </c>
      <c r="H237" s="53" t="s">
        <v>30</v>
      </c>
      <c r="I237" s="50">
        <v>12.548722222222223</v>
      </c>
      <c r="J237" s="50">
        <v>7.8377777777777773</v>
      </c>
      <c r="K237" s="419"/>
      <c r="L237" s="416"/>
      <c r="M237" s="416"/>
    </row>
    <row r="238" spans="1:13" s="46" customFormat="1" ht="29">
      <c r="A238" s="36">
        <v>212</v>
      </c>
      <c r="B238" s="37" t="s">
        <v>606</v>
      </c>
      <c r="C238" s="53" t="s">
        <v>229</v>
      </c>
      <c r="D238" s="36">
        <v>44</v>
      </c>
      <c r="E238" s="54">
        <v>3100000</v>
      </c>
      <c r="F238" s="419"/>
      <c r="G238" s="53" t="s">
        <v>174</v>
      </c>
      <c r="H238" s="53" t="s">
        <v>82</v>
      </c>
      <c r="I238" s="50">
        <v>13.165305555555555</v>
      </c>
      <c r="J238" s="50">
        <v>8.2891111111111115</v>
      </c>
      <c r="K238" s="419"/>
      <c r="L238" s="416"/>
      <c r="M238" s="416"/>
    </row>
    <row r="239" spans="1:13" s="46" customFormat="1" ht="29">
      <c r="A239" s="36">
        <v>213</v>
      </c>
      <c r="B239" s="37" t="s">
        <v>607</v>
      </c>
      <c r="C239" s="53" t="s">
        <v>229</v>
      </c>
      <c r="D239" s="36">
        <v>44</v>
      </c>
      <c r="E239" s="54">
        <v>3100000</v>
      </c>
      <c r="F239" s="419"/>
      <c r="G239" s="53" t="s">
        <v>175</v>
      </c>
      <c r="H239" s="53" t="s">
        <v>82</v>
      </c>
      <c r="I239" s="50">
        <v>13.180277777777777</v>
      </c>
      <c r="J239" s="50">
        <v>8.2356666666666651</v>
      </c>
      <c r="K239" s="419"/>
      <c r="L239" s="416"/>
      <c r="M239" s="416"/>
    </row>
    <row r="240" spans="1:13" s="46" customFormat="1" ht="29">
      <c r="A240" s="36">
        <v>214</v>
      </c>
      <c r="B240" s="37" t="s">
        <v>608</v>
      </c>
      <c r="C240" s="53" t="s">
        <v>229</v>
      </c>
      <c r="D240" s="36">
        <v>44</v>
      </c>
      <c r="E240" s="54">
        <v>3100000</v>
      </c>
      <c r="F240" s="419"/>
      <c r="G240" s="53" t="s">
        <v>176</v>
      </c>
      <c r="H240" s="53" t="s">
        <v>18</v>
      </c>
      <c r="I240" s="50">
        <v>12.975555555555555</v>
      </c>
      <c r="J240" s="50">
        <v>7.9508611111111112</v>
      </c>
      <c r="K240" s="419"/>
      <c r="L240" s="416"/>
      <c r="M240" s="416"/>
    </row>
    <row r="241" spans="1:13" s="46" customFormat="1" ht="29">
      <c r="A241" s="36">
        <v>215</v>
      </c>
      <c r="B241" s="37" t="s">
        <v>609</v>
      </c>
      <c r="C241" s="53" t="s">
        <v>229</v>
      </c>
      <c r="D241" s="36">
        <v>44</v>
      </c>
      <c r="E241" s="54">
        <v>3100000</v>
      </c>
      <c r="F241" s="419"/>
      <c r="G241" s="53" t="s">
        <v>177</v>
      </c>
      <c r="H241" s="53" t="s">
        <v>18</v>
      </c>
      <c r="I241" s="50">
        <v>13.251472222222223</v>
      </c>
      <c r="J241" s="50">
        <v>7.979972222222222</v>
      </c>
      <c r="K241" s="419"/>
      <c r="L241" s="416"/>
      <c r="M241" s="416"/>
    </row>
    <row r="242" spans="1:13" s="46" customFormat="1" ht="29">
      <c r="A242" s="36">
        <v>216</v>
      </c>
      <c r="B242" s="37" t="s">
        <v>610</v>
      </c>
      <c r="C242" s="53" t="s">
        <v>229</v>
      </c>
      <c r="D242" s="36">
        <v>44</v>
      </c>
      <c r="E242" s="54">
        <v>3100000</v>
      </c>
      <c r="F242" s="419"/>
      <c r="G242" s="53" t="s">
        <v>178</v>
      </c>
      <c r="H242" s="53" t="s">
        <v>85</v>
      </c>
      <c r="I242" s="50">
        <v>12.464277777777777</v>
      </c>
      <c r="J242" s="50">
        <v>7.9777500000000003</v>
      </c>
      <c r="K242" s="419"/>
      <c r="L242" s="416"/>
      <c r="M242" s="416"/>
    </row>
    <row r="243" spans="1:13" s="46" customFormat="1" ht="29">
      <c r="A243" s="36">
        <v>217</v>
      </c>
      <c r="B243" s="37" t="s">
        <v>611</v>
      </c>
      <c r="C243" s="53" t="s">
        <v>229</v>
      </c>
      <c r="D243" s="36">
        <v>44</v>
      </c>
      <c r="E243" s="54">
        <v>3100000</v>
      </c>
      <c r="F243" s="419"/>
      <c r="G243" s="53" t="s">
        <v>179</v>
      </c>
      <c r="H243" s="53" t="s">
        <v>85</v>
      </c>
      <c r="I243" s="50">
        <v>12.461666666666666</v>
      </c>
      <c r="J243" s="50">
        <v>7.9764722222222222</v>
      </c>
      <c r="K243" s="419"/>
      <c r="L243" s="416"/>
      <c r="M243" s="416"/>
    </row>
    <row r="244" spans="1:13" s="46" customFormat="1" ht="29">
      <c r="A244" s="36">
        <v>218</v>
      </c>
      <c r="B244" s="37" t="s">
        <v>612</v>
      </c>
      <c r="C244" s="53" t="s">
        <v>229</v>
      </c>
      <c r="D244" s="36">
        <v>44</v>
      </c>
      <c r="E244" s="54">
        <v>3100000</v>
      </c>
      <c r="F244" s="419"/>
      <c r="G244" s="53" t="s">
        <v>180</v>
      </c>
      <c r="H244" s="53" t="s">
        <v>26</v>
      </c>
      <c r="I244" s="50">
        <v>12.983833333333333</v>
      </c>
      <c r="J244" s="50">
        <v>7.6042499999999995</v>
      </c>
      <c r="K244" s="419"/>
      <c r="L244" s="416"/>
      <c r="M244" s="416"/>
    </row>
    <row r="245" spans="1:13" s="46" customFormat="1" ht="29">
      <c r="A245" s="36">
        <v>219</v>
      </c>
      <c r="B245" s="37" t="s">
        <v>613</v>
      </c>
      <c r="C245" s="53" t="s">
        <v>229</v>
      </c>
      <c r="D245" s="36">
        <v>44</v>
      </c>
      <c r="E245" s="54">
        <v>3100000</v>
      </c>
      <c r="F245" s="419"/>
      <c r="G245" s="53" t="s">
        <v>181</v>
      </c>
      <c r="H245" s="53" t="s">
        <v>26</v>
      </c>
      <c r="I245" s="50">
        <v>12.969833333333334</v>
      </c>
      <c r="J245" s="50">
        <v>7.6084166666666659</v>
      </c>
      <c r="K245" s="419"/>
      <c r="L245" s="416"/>
      <c r="M245" s="416"/>
    </row>
    <row r="246" spans="1:13" s="46" customFormat="1" ht="29">
      <c r="A246" s="36">
        <v>220</v>
      </c>
      <c r="B246" s="37" t="s">
        <v>614</v>
      </c>
      <c r="C246" s="53" t="s">
        <v>229</v>
      </c>
      <c r="D246" s="36">
        <v>44</v>
      </c>
      <c r="E246" s="54">
        <v>3100000</v>
      </c>
      <c r="F246" s="419"/>
      <c r="G246" s="53" t="s">
        <v>34</v>
      </c>
      <c r="H246" s="53" t="s">
        <v>35</v>
      </c>
      <c r="I246" s="50">
        <v>13.073722222222221</v>
      </c>
      <c r="J246" s="50">
        <v>7.7573055555555559</v>
      </c>
      <c r="K246" s="419"/>
      <c r="L246" s="416"/>
      <c r="M246" s="416"/>
    </row>
    <row r="247" spans="1:13" s="46" customFormat="1" ht="29">
      <c r="A247" s="36">
        <v>221</v>
      </c>
      <c r="B247" s="37" t="s">
        <v>615</v>
      </c>
      <c r="C247" s="53" t="s">
        <v>229</v>
      </c>
      <c r="D247" s="36">
        <v>44</v>
      </c>
      <c r="E247" s="54">
        <v>3100000</v>
      </c>
      <c r="F247" s="419"/>
      <c r="G247" s="53" t="s">
        <v>182</v>
      </c>
      <c r="H247" s="53" t="s">
        <v>35</v>
      </c>
      <c r="I247" s="50">
        <v>13.045805555555555</v>
      </c>
      <c r="J247" s="50">
        <v>7.682555555555556</v>
      </c>
      <c r="K247" s="419"/>
      <c r="L247" s="416"/>
      <c r="M247" s="416"/>
    </row>
    <row r="248" spans="1:13" s="46" customFormat="1" ht="29">
      <c r="A248" s="36">
        <v>222</v>
      </c>
      <c r="B248" s="37" t="s">
        <v>616</v>
      </c>
      <c r="C248" s="53" t="s">
        <v>229</v>
      </c>
      <c r="D248" s="36">
        <v>44</v>
      </c>
      <c r="E248" s="54">
        <v>3100000</v>
      </c>
      <c r="F248" s="419"/>
      <c r="G248" s="53" t="s">
        <v>183</v>
      </c>
      <c r="H248" s="53" t="s">
        <v>97</v>
      </c>
      <c r="I248" s="50">
        <v>12.664361111111111</v>
      </c>
      <c r="J248" s="50">
        <v>7.4865555555555554</v>
      </c>
      <c r="K248" s="419"/>
      <c r="L248" s="416"/>
      <c r="M248" s="416"/>
    </row>
    <row r="249" spans="1:13" s="46" customFormat="1" ht="29">
      <c r="A249" s="36">
        <v>223</v>
      </c>
      <c r="B249" s="37" t="s">
        <v>617</v>
      </c>
      <c r="C249" s="53" t="s">
        <v>229</v>
      </c>
      <c r="D249" s="36">
        <v>44</v>
      </c>
      <c r="E249" s="54">
        <v>3100000</v>
      </c>
      <c r="F249" s="419"/>
      <c r="G249" s="53" t="s">
        <v>184</v>
      </c>
      <c r="H249" s="53" t="s">
        <v>97</v>
      </c>
      <c r="I249" s="50">
        <v>12.665055555555556</v>
      </c>
      <c r="J249" s="50">
        <v>7.478305555555556</v>
      </c>
      <c r="K249" s="419"/>
      <c r="L249" s="416"/>
      <c r="M249" s="416"/>
    </row>
    <row r="250" spans="1:13" s="46" customFormat="1" ht="29">
      <c r="A250" s="36">
        <v>224</v>
      </c>
      <c r="B250" s="37" t="s">
        <v>618</v>
      </c>
      <c r="C250" s="53" t="s">
        <v>229</v>
      </c>
      <c r="D250" s="36">
        <v>44</v>
      </c>
      <c r="E250" s="54">
        <v>3100000</v>
      </c>
      <c r="F250" s="419"/>
      <c r="G250" s="53" t="s">
        <v>185</v>
      </c>
      <c r="H250" s="53" t="s">
        <v>43</v>
      </c>
      <c r="I250" s="50">
        <v>12.850388888888888</v>
      </c>
      <c r="J250" s="50">
        <v>7.7077222222222224</v>
      </c>
      <c r="K250" s="419"/>
      <c r="L250" s="416"/>
      <c r="M250" s="416"/>
    </row>
    <row r="251" spans="1:13" s="46" customFormat="1" ht="29">
      <c r="A251" s="36">
        <v>225</v>
      </c>
      <c r="B251" s="37" t="s">
        <v>619</v>
      </c>
      <c r="C251" s="53" t="s">
        <v>229</v>
      </c>
      <c r="D251" s="36">
        <v>44</v>
      </c>
      <c r="E251" s="54">
        <v>3100000</v>
      </c>
      <c r="F251" s="419"/>
      <c r="G251" s="53" t="s">
        <v>186</v>
      </c>
      <c r="H251" s="53" t="s">
        <v>43</v>
      </c>
      <c r="I251" s="50">
        <v>12.911388888888888</v>
      </c>
      <c r="J251" s="50">
        <v>7.7260277777777775</v>
      </c>
      <c r="K251" s="419"/>
      <c r="L251" s="416"/>
      <c r="M251" s="416"/>
    </row>
    <row r="252" spans="1:13" s="46" customFormat="1" ht="29">
      <c r="A252" s="36">
        <v>226</v>
      </c>
      <c r="B252" s="37" t="s">
        <v>620</v>
      </c>
      <c r="C252" s="53" t="s">
        <v>229</v>
      </c>
      <c r="D252" s="36">
        <v>44</v>
      </c>
      <c r="E252" s="54">
        <v>3100000</v>
      </c>
      <c r="F252" s="419"/>
      <c r="G252" s="53" t="s">
        <v>285</v>
      </c>
      <c r="H252" s="53" t="s">
        <v>24</v>
      </c>
      <c r="I252" s="50">
        <v>12.867416666666667</v>
      </c>
      <c r="J252" s="50">
        <v>7.3313888888888883</v>
      </c>
      <c r="K252" s="419"/>
      <c r="L252" s="416"/>
      <c r="M252" s="416"/>
    </row>
    <row r="253" spans="1:13" s="46" customFormat="1" ht="29">
      <c r="A253" s="36">
        <v>227</v>
      </c>
      <c r="B253" s="37" t="s">
        <v>621</v>
      </c>
      <c r="C253" s="53" t="s">
        <v>229</v>
      </c>
      <c r="D253" s="36">
        <v>44</v>
      </c>
      <c r="E253" s="54">
        <v>3100000</v>
      </c>
      <c r="F253" s="419"/>
      <c r="G253" s="53" t="s">
        <v>187</v>
      </c>
      <c r="H253" s="53" t="s">
        <v>33</v>
      </c>
      <c r="I253" s="50">
        <v>12.905277777777778</v>
      </c>
      <c r="J253" s="50">
        <v>7.6163333333333334</v>
      </c>
      <c r="K253" s="419"/>
      <c r="L253" s="416"/>
      <c r="M253" s="416"/>
    </row>
    <row r="254" spans="1:13" s="46" customFormat="1" ht="29">
      <c r="A254" s="36">
        <v>228</v>
      </c>
      <c r="B254" s="37" t="s">
        <v>622</v>
      </c>
      <c r="C254" s="53" t="s">
        <v>229</v>
      </c>
      <c r="D254" s="36">
        <v>44</v>
      </c>
      <c r="E254" s="54">
        <v>3100000</v>
      </c>
      <c r="F254" s="419"/>
      <c r="G254" s="53" t="s">
        <v>188</v>
      </c>
      <c r="H254" s="53" t="s">
        <v>33</v>
      </c>
      <c r="I254" s="50">
        <v>12.777500000000002</v>
      </c>
      <c r="J254" s="50">
        <v>7.5942222222222222</v>
      </c>
      <c r="K254" s="419"/>
      <c r="L254" s="416"/>
      <c r="M254" s="416"/>
    </row>
    <row r="255" spans="1:13" s="46" customFormat="1" ht="29">
      <c r="A255" s="36">
        <v>229</v>
      </c>
      <c r="B255" s="37" t="s">
        <v>623</v>
      </c>
      <c r="C255" s="53" t="s">
        <v>229</v>
      </c>
      <c r="D255" s="36">
        <v>44</v>
      </c>
      <c r="E255" s="54">
        <v>3100000</v>
      </c>
      <c r="F255" s="419"/>
      <c r="G255" s="53" t="s">
        <v>189</v>
      </c>
      <c r="H255" s="53" t="s">
        <v>102</v>
      </c>
      <c r="I255" s="50">
        <v>12.412083333333333</v>
      </c>
      <c r="J255" s="50">
        <v>7.4122500000000002</v>
      </c>
      <c r="K255" s="419"/>
      <c r="L255" s="416"/>
      <c r="M255" s="416"/>
    </row>
    <row r="256" spans="1:13" s="46" customFormat="1" ht="29">
      <c r="A256" s="36">
        <v>230</v>
      </c>
      <c r="B256" s="37" t="s">
        <v>624</v>
      </c>
      <c r="C256" s="53" t="s">
        <v>229</v>
      </c>
      <c r="D256" s="36">
        <v>44</v>
      </c>
      <c r="E256" s="54">
        <v>3100000</v>
      </c>
      <c r="F256" s="419"/>
      <c r="G256" s="53" t="s">
        <v>190</v>
      </c>
      <c r="H256" s="53" t="s">
        <v>102</v>
      </c>
      <c r="I256" s="50">
        <v>12.681305555555555</v>
      </c>
      <c r="J256" s="50">
        <v>7.2229166666666664</v>
      </c>
      <c r="K256" s="419"/>
      <c r="L256" s="416"/>
      <c r="M256" s="416"/>
    </row>
    <row r="257" spans="1:13" s="46" customFormat="1" ht="29">
      <c r="A257" s="36">
        <v>231</v>
      </c>
      <c r="B257" s="37" t="s">
        <v>625</v>
      </c>
      <c r="C257" s="53" t="s">
        <v>229</v>
      </c>
      <c r="D257" s="36">
        <v>44</v>
      </c>
      <c r="E257" s="54">
        <v>3100000</v>
      </c>
      <c r="F257" s="419"/>
      <c r="G257" s="53" t="s">
        <v>191</v>
      </c>
      <c r="H257" s="53" t="s">
        <v>77</v>
      </c>
      <c r="I257" s="50">
        <v>13.076972222222222</v>
      </c>
      <c r="J257" s="50">
        <v>7.2960833333333328</v>
      </c>
      <c r="K257" s="419"/>
      <c r="L257" s="416"/>
      <c r="M257" s="416"/>
    </row>
    <row r="258" spans="1:13" s="46" customFormat="1" ht="29">
      <c r="A258" s="36">
        <v>232</v>
      </c>
      <c r="B258" s="37" t="s">
        <v>626</v>
      </c>
      <c r="C258" s="53" t="s">
        <v>229</v>
      </c>
      <c r="D258" s="36">
        <v>44</v>
      </c>
      <c r="E258" s="54">
        <v>3100000</v>
      </c>
      <c r="F258" s="419"/>
      <c r="G258" s="53" t="s">
        <v>192</v>
      </c>
      <c r="H258" s="53" t="s">
        <v>77</v>
      </c>
      <c r="I258" s="50">
        <v>13.094361111111112</v>
      </c>
      <c r="J258" s="50">
        <v>7.2270000000000003</v>
      </c>
      <c r="K258" s="419"/>
      <c r="L258" s="416"/>
      <c r="M258" s="416"/>
    </row>
    <row r="259" spans="1:13" s="46" customFormat="1" ht="29">
      <c r="A259" s="36">
        <v>233</v>
      </c>
      <c r="B259" s="37" t="s">
        <v>627</v>
      </c>
      <c r="C259" s="53" t="s">
        <v>229</v>
      </c>
      <c r="D259" s="36">
        <v>44</v>
      </c>
      <c r="E259" s="54">
        <v>3100000</v>
      </c>
      <c r="F259" s="419"/>
      <c r="G259" s="53" t="s">
        <v>300</v>
      </c>
      <c r="H259" s="53" t="s">
        <v>37</v>
      </c>
      <c r="I259" s="50">
        <v>12.490583333333333</v>
      </c>
      <c r="J259" s="50">
        <v>7.5860277777777778</v>
      </c>
      <c r="K259" s="419"/>
      <c r="L259" s="416"/>
      <c r="M259" s="416"/>
    </row>
    <row r="260" spans="1:13" s="46" customFormat="1" ht="29">
      <c r="A260" s="36">
        <v>234</v>
      </c>
      <c r="B260" s="37" t="s">
        <v>628</v>
      </c>
      <c r="C260" s="53" t="s">
        <v>229</v>
      </c>
      <c r="D260" s="36">
        <v>44</v>
      </c>
      <c r="E260" s="54">
        <v>3100000</v>
      </c>
      <c r="F260" s="419"/>
      <c r="G260" s="53" t="s">
        <v>193</v>
      </c>
      <c r="H260" s="53" t="s">
        <v>37</v>
      </c>
      <c r="I260" s="50">
        <v>12.450055555555554</v>
      </c>
      <c r="J260" s="50">
        <v>7.4951944444444445</v>
      </c>
      <c r="K260" s="419"/>
      <c r="L260" s="416"/>
      <c r="M260" s="416"/>
    </row>
    <row r="261" spans="1:13" s="46" customFormat="1" ht="29">
      <c r="A261" s="36">
        <v>235</v>
      </c>
      <c r="B261" s="37" t="s">
        <v>629</v>
      </c>
      <c r="C261" s="53" t="s">
        <v>229</v>
      </c>
      <c r="D261" s="36">
        <v>44</v>
      </c>
      <c r="E261" s="54">
        <v>3100000</v>
      </c>
      <c r="F261" s="419"/>
      <c r="G261" s="53" t="s">
        <v>195</v>
      </c>
      <c r="H261" s="53" t="s">
        <v>99</v>
      </c>
      <c r="I261" s="50">
        <v>12.258416666666667</v>
      </c>
      <c r="J261" s="50">
        <v>7.3296111111111113</v>
      </c>
      <c r="K261" s="419"/>
      <c r="L261" s="416"/>
      <c r="M261" s="416"/>
    </row>
    <row r="262" spans="1:13" s="46" customFormat="1" ht="29">
      <c r="A262" s="36">
        <v>236</v>
      </c>
      <c r="B262" s="37" t="s">
        <v>630</v>
      </c>
      <c r="C262" s="53" t="s">
        <v>229</v>
      </c>
      <c r="D262" s="36">
        <v>44</v>
      </c>
      <c r="E262" s="54">
        <v>3100000</v>
      </c>
      <c r="F262" s="419"/>
      <c r="G262" s="53" t="s">
        <v>196</v>
      </c>
      <c r="H262" s="53" t="s">
        <v>99</v>
      </c>
      <c r="I262" s="50">
        <v>12.258416666666667</v>
      </c>
      <c r="J262" s="50">
        <v>7.3296111111111113</v>
      </c>
      <c r="K262" s="419"/>
      <c r="L262" s="416"/>
      <c r="M262" s="416"/>
    </row>
    <row r="263" spans="1:13" s="46" customFormat="1" ht="29">
      <c r="A263" s="36">
        <v>237</v>
      </c>
      <c r="B263" s="37" t="s">
        <v>631</v>
      </c>
      <c r="C263" s="53" t="s">
        <v>229</v>
      </c>
      <c r="D263" s="36">
        <v>44</v>
      </c>
      <c r="E263" s="54">
        <v>3100000</v>
      </c>
      <c r="F263" s="419"/>
      <c r="G263" s="53" t="s">
        <v>197</v>
      </c>
      <c r="H263" s="53" t="s">
        <v>80</v>
      </c>
      <c r="I263" s="50">
        <v>12.660833333333334</v>
      </c>
      <c r="J263" s="50">
        <v>7.770777777777778</v>
      </c>
      <c r="K263" s="419"/>
      <c r="L263" s="416"/>
      <c r="M263" s="416"/>
    </row>
    <row r="264" spans="1:13" s="46" customFormat="1" ht="29">
      <c r="A264" s="36">
        <v>238</v>
      </c>
      <c r="B264" s="37" t="s">
        <v>632</v>
      </c>
      <c r="C264" s="53" t="s">
        <v>229</v>
      </c>
      <c r="D264" s="36">
        <v>44</v>
      </c>
      <c r="E264" s="54">
        <v>3100000</v>
      </c>
      <c r="F264" s="419"/>
      <c r="G264" s="53" t="s">
        <v>198</v>
      </c>
      <c r="H264" s="53" t="s">
        <v>80</v>
      </c>
      <c r="I264" s="55"/>
      <c r="J264" s="55"/>
      <c r="K264" s="419"/>
      <c r="L264" s="416"/>
      <c r="M264" s="416"/>
    </row>
    <row r="265" spans="1:13" s="46" customFormat="1" ht="29">
      <c r="A265" s="36">
        <v>239</v>
      </c>
      <c r="B265" s="37" t="s">
        <v>633</v>
      </c>
      <c r="C265" s="53" t="s">
        <v>229</v>
      </c>
      <c r="D265" s="36">
        <v>44</v>
      </c>
      <c r="E265" s="54">
        <v>3100000</v>
      </c>
      <c r="F265" s="419"/>
      <c r="G265" s="53" t="s">
        <v>199</v>
      </c>
      <c r="H265" s="53" t="s">
        <v>24</v>
      </c>
      <c r="I265" s="50">
        <v>12.753861111111112</v>
      </c>
      <c r="J265" s="50">
        <v>7.2483333333333331</v>
      </c>
      <c r="K265" s="419"/>
      <c r="L265" s="416"/>
      <c r="M265" s="416"/>
    </row>
    <row r="266" spans="1:13" s="46" customFormat="1" ht="29">
      <c r="A266" s="36">
        <v>240</v>
      </c>
      <c r="B266" s="37" t="s">
        <v>634</v>
      </c>
      <c r="C266" s="53" t="s">
        <v>229</v>
      </c>
      <c r="D266" s="36">
        <v>44</v>
      </c>
      <c r="E266" s="54">
        <v>3100000</v>
      </c>
      <c r="F266" s="419"/>
      <c r="G266" s="53" t="s">
        <v>200</v>
      </c>
      <c r="H266" s="53" t="s">
        <v>24</v>
      </c>
      <c r="I266" s="50">
        <v>12.689388888888889</v>
      </c>
      <c r="J266" s="50">
        <v>7.2037777777777778</v>
      </c>
      <c r="K266" s="419"/>
      <c r="L266" s="416"/>
      <c r="M266" s="416"/>
    </row>
    <row r="267" spans="1:13" s="46" customFormat="1" ht="29">
      <c r="A267" s="36">
        <v>241</v>
      </c>
      <c r="B267" s="37" t="s">
        <v>635</v>
      </c>
      <c r="C267" s="53" t="s">
        <v>229</v>
      </c>
      <c r="D267" s="36">
        <v>44</v>
      </c>
      <c r="E267" s="54">
        <v>3100000</v>
      </c>
      <c r="F267" s="419"/>
      <c r="G267" s="53" t="s">
        <v>201</v>
      </c>
      <c r="H267" s="53" t="s">
        <v>54</v>
      </c>
      <c r="I267" s="50">
        <v>11.449972222222222</v>
      </c>
      <c r="J267" s="50">
        <v>7.270888888888889</v>
      </c>
      <c r="K267" s="419"/>
      <c r="L267" s="416"/>
      <c r="M267" s="416"/>
    </row>
    <row r="268" spans="1:13" s="46" customFormat="1" ht="29">
      <c r="A268" s="36">
        <v>242</v>
      </c>
      <c r="B268" s="37" t="s">
        <v>636</v>
      </c>
      <c r="C268" s="53" t="s">
        <v>229</v>
      </c>
      <c r="D268" s="36">
        <v>44</v>
      </c>
      <c r="E268" s="54">
        <v>3100000</v>
      </c>
      <c r="F268" s="419"/>
      <c r="G268" s="53" t="s">
        <v>202</v>
      </c>
      <c r="H268" s="53" t="s">
        <v>54</v>
      </c>
      <c r="I268" s="50">
        <v>11.464749999999999</v>
      </c>
      <c r="J268" s="50">
        <v>7.117</v>
      </c>
      <c r="K268" s="419"/>
      <c r="L268" s="416"/>
      <c r="M268" s="416"/>
    </row>
    <row r="269" spans="1:13" s="46" customFormat="1" ht="29">
      <c r="A269" s="36">
        <v>243</v>
      </c>
      <c r="B269" s="37" t="s">
        <v>637</v>
      </c>
      <c r="C269" s="53" t="s">
        <v>229</v>
      </c>
      <c r="D269" s="36">
        <v>44</v>
      </c>
      <c r="E269" s="54">
        <v>3100000</v>
      </c>
      <c r="F269" s="419"/>
      <c r="G269" s="53" t="s">
        <v>203</v>
      </c>
      <c r="H269" s="53" t="s">
        <v>20</v>
      </c>
      <c r="I269" s="50">
        <v>12.178222222222221</v>
      </c>
      <c r="J269" s="50">
        <v>7.7736388888888888</v>
      </c>
      <c r="K269" s="419"/>
      <c r="L269" s="416"/>
      <c r="M269" s="416"/>
    </row>
    <row r="270" spans="1:13" s="46" customFormat="1" ht="29">
      <c r="A270" s="36">
        <v>244</v>
      </c>
      <c r="B270" s="37" t="s">
        <v>638</v>
      </c>
      <c r="C270" s="53" t="s">
        <v>229</v>
      </c>
      <c r="D270" s="36">
        <v>44</v>
      </c>
      <c r="E270" s="54">
        <v>3100000</v>
      </c>
      <c r="F270" s="419"/>
      <c r="G270" s="53" t="s">
        <v>204</v>
      </c>
      <c r="H270" s="53" t="s">
        <v>20</v>
      </c>
      <c r="I270" s="50">
        <v>12.125333333333334</v>
      </c>
      <c r="J270" s="50">
        <v>7.6753333333333336</v>
      </c>
      <c r="K270" s="419"/>
      <c r="L270" s="416"/>
      <c r="M270" s="416"/>
    </row>
    <row r="271" spans="1:13" s="46" customFormat="1" ht="29">
      <c r="A271" s="36">
        <v>245</v>
      </c>
      <c r="B271" s="37" t="s">
        <v>639</v>
      </c>
      <c r="C271" s="53" t="s">
        <v>229</v>
      </c>
      <c r="D271" s="36">
        <v>44</v>
      </c>
      <c r="E271" s="54">
        <v>3100000</v>
      </c>
      <c r="F271" s="419"/>
      <c r="G271" s="53" t="s">
        <v>205</v>
      </c>
      <c r="H271" s="53" t="s">
        <v>20</v>
      </c>
      <c r="I271" s="50">
        <v>12.186694444444445</v>
      </c>
      <c r="J271" s="50">
        <v>7.7844999999999995</v>
      </c>
      <c r="K271" s="419"/>
      <c r="L271" s="416"/>
      <c r="M271" s="416"/>
    </row>
    <row r="272" spans="1:13" s="46" customFormat="1" ht="29">
      <c r="A272" s="36">
        <v>246</v>
      </c>
      <c r="B272" s="37" t="s">
        <v>640</v>
      </c>
      <c r="C272" s="53" t="s">
        <v>229</v>
      </c>
      <c r="D272" s="36">
        <v>44</v>
      </c>
      <c r="E272" s="54">
        <v>3100000</v>
      </c>
      <c r="F272" s="419"/>
      <c r="G272" s="53" t="s">
        <v>206</v>
      </c>
      <c r="H272" s="53" t="s">
        <v>28</v>
      </c>
      <c r="I272" s="50">
        <v>11.791833333333333</v>
      </c>
      <c r="J272" s="50">
        <v>7.6251111111111118</v>
      </c>
      <c r="K272" s="419"/>
      <c r="L272" s="416"/>
      <c r="M272" s="416"/>
    </row>
    <row r="273" spans="1:13" s="46" customFormat="1" ht="29">
      <c r="A273" s="36">
        <v>247</v>
      </c>
      <c r="B273" s="37" t="s">
        <v>641</v>
      </c>
      <c r="C273" s="53" t="s">
        <v>229</v>
      </c>
      <c r="D273" s="36">
        <v>44</v>
      </c>
      <c r="E273" s="54">
        <v>3100000</v>
      </c>
      <c r="F273" s="419"/>
      <c r="G273" s="53" t="s">
        <v>207</v>
      </c>
      <c r="H273" s="53" t="s">
        <v>28</v>
      </c>
      <c r="I273" s="50">
        <v>11.799111111111111</v>
      </c>
      <c r="J273" s="50">
        <v>7.620861111111112</v>
      </c>
      <c r="K273" s="419"/>
      <c r="L273" s="416"/>
      <c r="M273" s="416"/>
    </row>
    <row r="274" spans="1:13" s="46" customFormat="1" ht="29">
      <c r="A274" s="36">
        <v>248</v>
      </c>
      <c r="B274" s="37" t="s">
        <v>642</v>
      </c>
      <c r="C274" s="53" t="s">
        <v>229</v>
      </c>
      <c r="D274" s="36">
        <v>44</v>
      </c>
      <c r="E274" s="54">
        <v>3100000</v>
      </c>
      <c r="F274" s="419"/>
      <c r="G274" s="53" t="s">
        <v>208</v>
      </c>
      <c r="H274" s="53" t="s">
        <v>28</v>
      </c>
      <c r="I274" s="50">
        <v>11.784527777777777</v>
      </c>
      <c r="J274" s="50">
        <v>7.6308055555555558</v>
      </c>
      <c r="K274" s="419"/>
      <c r="L274" s="416"/>
      <c r="M274" s="416"/>
    </row>
    <row r="275" spans="1:13" s="46" customFormat="1" ht="29">
      <c r="A275" s="36">
        <v>249</v>
      </c>
      <c r="B275" s="37" t="s">
        <v>643</v>
      </c>
      <c r="C275" s="53" t="s">
        <v>229</v>
      </c>
      <c r="D275" s="36">
        <v>44</v>
      </c>
      <c r="E275" s="54">
        <v>3100000</v>
      </c>
      <c r="F275" s="419"/>
      <c r="G275" s="53" t="s">
        <v>224</v>
      </c>
      <c r="H275" s="53" t="s">
        <v>14</v>
      </c>
      <c r="I275" s="50">
        <v>11.412555555555556</v>
      </c>
      <c r="J275" s="50">
        <v>7.6551111111111112</v>
      </c>
      <c r="K275" s="419"/>
      <c r="L275" s="416"/>
      <c r="M275" s="416"/>
    </row>
    <row r="276" spans="1:13" s="46" customFormat="1" ht="29">
      <c r="A276" s="36">
        <v>250</v>
      </c>
      <c r="B276" s="37" t="s">
        <v>644</v>
      </c>
      <c r="C276" s="53" t="s">
        <v>229</v>
      </c>
      <c r="D276" s="36">
        <v>44</v>
      </c>
      <c r="E276" s="54">
        <v>3100000</v>
      </c>
      <c r="F276" s="419"/>
      <c r="G276" s="53" t="s">
        <v>227</v>
      </c>
      <c r="H276" s="53" t="s">
        <v>14</v>
      </c>
      <c r="I276" s="50">
        <v>11.768611111111111</v>
      </c>
      <c r="J276" s="50">
        <v>7.7928055555555558</v>
      </c>
      <c r="K276" s="419"/>
      <c r="L276" s="416"/>
      <c r="M276" s="416"/>
    </row>
    <row r="277" spans="1:13" s="46" customFormat="1" ht="29">
      <c r="A277" s="36">
        <v>251</v>
      </c>
      <c r="B277" s="37" t="s">
        <v>645</v>
      </c>
      <c r="C277" s="53" t="s">
        <v>229</v>
      </c>
      <c r="D277" s="36">
        <v>44</v>
      </c>
      <c r="E277" s="54">
        <v>3100000</v>
      </c>
      <c r="F277" s="419"/>
      <c r="G277" s="53" t="s">
        <v>209</v>
      </c>
      <c r="H277" s="53" t="s">
        <v>69</v>
      </c>
      <c r="I277" s="50">
        <v>11.377055555555556</v>
      </c>
      <c r="J277" s="50">
        <v>7.5621388888888887</v>
      </c>
      <c r="K277" s="419"/>
      <c r="L277" s="416"/>
      <c r="M277" s="416"/>
    </row>
    <row r="278" spans="1:13" s="46" customFormat="1" ht="29">
      <c r="A278" s="36">
        <v>252</v>
      </c>
      <c r="B278" s="37" t="s">
        <v>646</v>
      </c>
      <c r="C278" s="53" t="s">
        <v>229</v>
      </c>
      <c r="D278" s="36">
        <v>44</v>
      </c>
      <c r="E278" s="54">
        <v>3100000</v>
      </c>
      <c r="F278" s="419"/>
      <c r="G278" s="53" t="s">
        <v>210</v>
      </c>
      <c r="H278" s="53" t="s">
        <v>69</v>
      </c>
      <c r="I278" s="50">
        <v>11.374611111111111</v>
      </c>
      <c r="J278" s="50">
        <v>7.6461666666666659</v>
      </c>
      <c r="K278" s="419"/>
      <c r="L278" s="416"/>
      <c r="M278" s="416"/>
    </row>
    <row r="279" spans="1:13" s="46" customFormat="1" ht="29">
      <c r="A279" s="36">
        <v>253</v>
      </c>
      <c r="B279" s="37" t="s">
        <v>647</v>
      </c>
      <c r="C279" s="53" t="s">
        <v>229</v>
      </c>
      <c r="D279" s="36">
        <v>44</v>
      </c>
      <c r="E279" s="54">
        <v>3100000</v>
      </c>
      <c r="F279" s="419"/>
      <c r="G279" s="53" t="s">
        <v>211</v>
      </c>
      <c r="H279" s="53" t="s">
        <v>48</v>
      </c>
      <c r="I279" s="50">
        <v>11.599027777777778</v>
      </c>
      <c r="J279" s="50">
        <v>7.2222222222222223</v>
      </c>
      <c r="K279" s="419"/>
      <c r="L279" s="416"/>
      <c r="M279" s="416"/>
    </row>
    <row r="280" spans="1:13" s="46" customFormat="1" ht="29">
      <c r="A280" s="36">
        <v>254</v>
      </c>
      <c r="B280" s="37" t="s">
        <v>648</v>
      </c>
      <c r="C280" s="53" t="s">
        <v>229</v>
      </c>
      <c r="D280" s="36">
        <v>44</v>
      </c>
      <c r="E280" s="54">
        <v>3100000</v>
      </c>
      <c r="F280" s="419"/>
      <c r="G280" s="53" t="s">
        <v>212</v>
      </c>
      <c r="H280" s="53" t="s">
        <v>48</v>
      </c>
      <c r="I280" s="50">
        <v>11.721527777777778</v>
      </c>
      <c r="J280" s="50">
        <v>7.0319444444444441</v>
      </c>
      <c r="K280" s="419"/>
      <c r="L280" s="416"/>
      <c r="M280" s="416"/>
    </row>
    <row r="281" spans="1:13" s="46" customFormat="1" ht="29">
      <c r="A281" s="36">
        <v>255</v>
      </c>
      <c r="B281" s="37" t="s">
        <v>649</v>
      </c>
      <c r="C281" s="53" t="s">
        <v>229</v>
      </c>
      <c r="D281" s="36">
        <v>44</v>
      </c>
      <c r="E281" s="54">
        <v>3100000</v>
      </c>
      <c r="F281" s="419"/>
      <c r="G281" s="53" t="s">
        <v>213</v>
      </c>
      <c r="H281" s="53" t="s">
        <v>48</v>
      </c>
      <c r="I281" s="50">
        <v>11.7065</v>
      </c>
      <c r="J281" s="50">
        <v>7.1594722222222229</v>
      </c>
      <c r="K281" s="419"/>
      <c r="L281" s="416"/>
      <c r="M281" s="416"/>
    </row>
    <row r="282" spans="1:13" s="46" customFormat="1" ht="29">
      <c r="A282" s="36">
        <v>256</v>
      </c>
      <c r="B282" s="37" t="s">
        <v>650</v>
      </c>
      <c r="C282" s="53" t="s">
        <v>229</v>
      </c>
      <c r="D282" s="36">
        <v>44</v>
      </c>
      <c r="E282" s="54">
        <v>3100000</v>
      </c>
      <c r="F282" s="419"/>
      <c r="G282" s="53" t="s">
        <v>214</v>
      </c>
      <c r="H282" s="53" t="s">
        <v>120</v>
      </c>
      <c r="I282" s="50">
        <v>11.929333333333332</v>
      </c>
      <c r="J282" s="50">
        <v>7.4123333333333337</v>
      </c>
      <c r="K282" s="419"/>
      <c r="L282" s="416"/>
      <c r="M282" s="416"/>
    </row>
    <row r="283" spans="1:13" s="46" customFormat="1" ht="29">
      <c r="A283" s="36">
        <v>257</v>
      </c>
      <c r="B283" s="37" t="s">
        <v>651</v>
      </c>
      <c r="C283" s="53" t="s">
        <v>229</v>
      </c>
      <c r="D283" s="36">
        <v>44</v>
      </c>
      <c r="E283" s="54">
        <v>3100000</v>
      </c>
      <c r="F283" s="419"/>
      <c r="G283" s="53" t="s">
        <v>215</v>
      </c>
      <c r="H283" s="53" t="s">
        <v>120</v>
      </c>
      <c r="I283" s="50">
        <v>12.028416666666667</v>
      </c>
      <c r="J283" s="50">
        <v>7.5129444444444449</v>
      </c>
      <c r="K283" s="419"/>
      <c r="L283" s="416"/>
      <c r="M283" s="416"/>
    </row>
    <row r="284" spans="1:13" s="46" customFormat="1" ht="29">
      <c r="A284" s="36">
        <v>258</v>
      </c>
      <c r="B284" s="37" t="s">
        <v>652</v>
      </c>
      <c r="C284" s="53" t="s">
        <v>229</v>
      </c>
      <c r="D284" s="36">
        <v>44</v>
      </c>
      <c r="E284" s="54">
        <v>3100000</v>
      </c>
      <c r="F284" s="419"/>
      <c r="G284" s="53" t="s">
        <v>216</v>
      </c>
      <c r="H284" s="53" t="s">
        <v>47</v>
      </c>
      <c r="I284" s="50">
        <v>12.237972222222222</v>
      </c>
      <c r="J284" s="50">
        <v>7.6753888888888895</v>
      </c>
      <c r="K284" s="419"/>
      <c r="L284" s="416"/>
      <c r="M284" s="416"/>
    </row>
    <row r="285" spans="1:13" s="46" customFormat="1" ht="29">
      <c r="A285" s="36">
        <v>259</v>
      </c>
      <c r="B285" s="37" t="s">
        <v>653</v>
      </c>
      <c r="C285" s="53" t="s">
        <v>229</v>
      </c>
      <c r="D285" s="36">
        <v>44</v>
      </c>
      <c r="E285" s="54">
        <v>3100000</v>
      </c>
      <c r="F285" s="419"/>
      <c r="G285" s="53" t="s">
        <v>217</v>
      </c>
      <c r="H285" s="53" t="s">
        <v>47</v>
      </c>
      <c r="I285" s="50">
        <v>12.212055555555555</v>
      </c>
      <c r="J285" s="50">
        <v>7.7647500000000003</v>
      </c>
      <c r="K285" s="419"/>
      <c r="L285" s="416"/>
      <c r="M285" s="416"/>
    </row>
    <row r="286" spans="1:13" s="46" customFormat="1" ht="29">
      <c r="A286" s="36">
        <v>260</v>
      </c>
      <c r="B286" s="37" t="s">
        <v>654</v>
      </c>
      <c r="C286" s="53" t="s">
        <v>229</v>
      </c>
      <c r="D286" s="36">
        <v>44</v>
      </c>
      <c r="E286" s="54">
        <v>3100000</v>
      </c>
      <c r="F286" s="419"/>
      <c r="G286" s="53" t="s">
        <v>218</v>
      </c>
      <c r="H286" s="53" t="s">
        <v>49</v>
      </c>
      <c r="I286" s="50">
        <v>11.174083333333332</v>
      </c>
      <c r="J286" s="50">
        <v>7.1063888888888886</v>
      </c>
      <c r="K286" s="419"/>
      <c r="L286" s="416"/>
      <c r="M286" s="416"/>
    </row>
    <row r="287" spans="1:13" s="46" customFormat="1" ht="29">
      <c r="A287" s="36">
        <v>261</v>
      </c>
      <c r="B287" s="37" t="s">
        <v>655</v>
      </c>
      <c r="C287" s="53" t="s">
        <v>229</v>
      </c>
      <c r="D287" s="36">
        <v>44</v>
      </c>
      <c r="E287" s="54">
        <v>3100000</v>
      </c>
      <c r="F287" s="419"/>
      <c r="G287" s="53" t="s">
        <v>219</v>
      </c>
      <c r="H287" s="53" t="s">
        <v>49</v>
      </c>
      <c r="I287" s="50">
        <v>11.394722222222221</v>
      </c>
      <c r="J287" s="50">
        <v>7.1158888888888887</v>
      </c>
      <c r="K287" s="419"/>
      <c r="L287" s="416"/>
      <c r="M287" s="416"/>
    </row>
    <row r="288" spans="1:13" s="46" customFormat="1" ht="29">
      <c r="A288" s="36">
        <v>262</v>
      </c>
      <c r="B288" s="37" t="s">
        <v>656</v>
      </c>
      <c r="C288" s="53" t="s">
        <v>229</v>
      </c>
      <c r="D288" s="36">
        <v>44</v>
      </c>
      <c r="E288" s="54">
        <v>3100000</v>
      </c>
      <c r="F288" s="419"/>
      <c r="G288" s="53" t="s">
        <v>220</v>
      </c>
      <c r="H288" s="53" t="s">
        <v>130</v>
      </c>
      <c r="I288" s="50">
        <v>11.607194444444444</v>
      </c>
      <c r="J288" s="50">
        <v>7.5257777777777779</v>
      </c>
      <c r="K288" s="419"/>
      <c r="L288" s="416"/>
      <c r="M288" s="416"/>
    </row>
    <row r="289" spans="1:13" s="46" customFormat="1" ht="29">
      <c r="A289" s="36">
        <v>263</v>
      </c>
      <c r="B289" s="37" t="s">
        <v>657</v>
      </c>
      <c r="C289" s="53" t="s">
        <v>229</v>
      </c>
      <c r="D289" s="36">
        <v>44</v>
      </c>
      <c r="E289" s="54">
        <v>3100000</v>
      </c>
      <c r="F289" s="419"/>
      <c r="G289" s="53" t="s">
        <v>221</v>
      </c>
      <c r="H289" s="53" t="s">
        <v>130</v>
      </c>
      <c r="I289" s="50">
        <v>11.597666666666667</v>
      </c>
      <c r="J289" s="50">
        <v>7.4508611111111112</v>
      </c>
      <c r="K289" s="419"/>
      <c r="L289" s="416"/>
      <c r="M289" s="416"/>
    </row>
    <row r="290" spans="1:13" s="46" customFormat="1" ht="29">
      <c r="A290" s="36">
        <v>264</v>
      </c>
      <c r="B290" s="37" t="s">
        <v>658</v>
      </c>
      <c r="C290" s="53" t="s">
        <v>229</v>
      </c>
      <c r="D290" s="36">
        <v>44</v>
      </c>
      <c r="E290" s="54">
        <v>3100000</v>
      </c>
      <c r="F290" s="419"/>
      <c r="G290" s="53" t="s">
        <v>222</v>
      </c>
      <c r="H290" s="53" t="s">
        <v>22</v>
      </c>
      <c r="I290" s="50">
        <v>11.519833333333334</v>
      </c>
      <c r="J290" s="50">
        <v>7.3142499999999995</v>
      </c>
      <c r="K290" s="419"/>
      <c r="L290" s="416"/>
      <c r="M290" s="416"/>
    </row>
    <row r="291" spans="1:13" s="46" customFormat="1" ht="29">
      <c r="A291" s="36">
        <v>265</v>
      </c>
      <c r="B291" s="37" t="s">
        <v>659</v>
      </c>
      <c r="C291" s="53" t="s">
        <v>229</v>
      </c>
      <c r="D291" s="36">
        <v>44</v>
      </c>
      <c r="E291" s="54">
        <v>3100000</v>
      </c>
      <c r="F291" s="419"/>
      <c r="G291" s="53" t="s">
        <v>223</v>
      </c>
      <c r="H291" s="53" t="s">
        <v>22</v>
      </c>
      <c r="I291" s="50">
        <v>11.530583333333334</v>
      </c>
      <c r="J291" s="50">
        <v>7.3032222222222218</v>
      </c>
      <c r="K291" s="419"/>
      <c r="L291" s="416"/>
      <c r="M291" s="416"/>
    </row>
    <row r="292" spans="1:13" s="46" customFormat="1" ht="29">
      <c r="A292" s="36">
        <v>266</v>
      </c>
      <c r="B292" s="37" t="s">
        <v>660</v>
      </c>
      <c r="C292" s="53" t="s">
        <v>229</v>
      </c>
      <c r="D292" s="36">
        <v>44</v>
      </c>
      <c r="E292" s="54">
        <v>3100000</v>
      </c>
      <c r="F292" s="419"/>
      <c r="G292" s="53" t="s">
        <v>286</v>
      </c>
      <c r="H292" s="53" t="s">
        <v>82</v>
      </c>
      <c r="I292" s="50">
        <v>13.165305555555555</v>
      </c>
      <c r="J292" s="50">
        <v>8.2891111111111115</v>
      </c>
      <c r="K292" s="419"/>
      <c r="L292" s="416"/>
      <c r="M292" s="416"/>
    </row>
    <row r="293" spans="1:13" s="46" customFormat="1" ht="29">
      <c r="A293" s="36">
        <v>267</v>
      </c>
      <c r="B293" s="37" t="s">
        <v>661</v>
      </c>
      <c r="C293" s="53" t="s">
        <v>229</v>
      </c>
      <c r="D293" s="36">
        <v>44</v>
      </c>
      <c r="E293" s="54">
        <v>3100000</v>
      </c>
      <c r="F293" s="419"/>
      <c r="G293" s="53" t="s">
        <v>225</v>
      </c>
      <c r="H293" s="53" t="s">
        <v>18</v>
      </c>
      <c r="I293" s="50">
        <v>12.979472222222222</v>
      </c>
      <c r="J293" s="50">
        <v>7.9447777777777784</v>
      </c>
      <c r="K293" s="419"/>
      <c r="L293" s="416"/>
      <c r="M293" s="416"/>
    </row>
    <row r="294" spans="1:13" s="46" customFormat="1" ht="29">
      <c r="A294" s="36">
        <v>268</v>
      </c>
      <c r="B294" s="37" t="s">
        <v>662</v>
      </c>
      <c r="C294" s="53" t="s">
        <v>229</v>
      </c>
      <c r="D294" s="36">
        <v>44</v>
      </c>
      <c r="E294" s="54">
        <v>3100000</v>
      </c>
      <c r="F294" s="419"/>
      <c r="G294" s="53" t="s">
        <v>226</v>
      </c>
      <c r="H294" s="53" t="s">
        <v>33</v>
      </c>
      <c r="I294" s="50">
        <v>12.965666666666666</v>
      </c>
      <c r="J294" s="50">
        <v>7.643638888888888</v>
      </c>
      <c r="K294" s="419"/>
      <c r="L294" s="416"/>
      <c r="M294" s="416"/>
    </row>
    <row r="295" spans="1:13" s="46" customFormat="1" ht="29">
      <c r="A295" s="36">
        <v>269</v>
      </c>
      <c r="B295" s="37" t="s">
        <v>663</v>
      </c>
      <c r="C295" s="53" t="s">
        <v>229</v>
      </c>
      <c r="D295" s="36">
        <v>44</v>
      </c>
      <c r="E295" s="54">
        <v>3100000</v>
      </c>
      <c r="F295" s="419"/>
      <c r="G295" s="53" t="s">
        <v>287</v>
      </c>
      <c r="H295" s="53" t="s">
        <v>82</v>
      </c>
      <c r="I295" s="50">
        <v>13.181083333333333</v>
      </c>
      <c r="J295" s="50">
        <v>8.2375833333333333</v>
      </c>
      <c r="K295" s="419"/>
      <c r="L295" s="416"/>
      <c r="M295" s="416"/>
    </row>
    <row r="296" spans="1:13" s="46" customFormat="1" ht="29">
      <c r="A296" s="36">
        <v>270</v>
      </c>
      <c r="B296" s="37" t="s">
        <v>664</v>
      </c>
      <c r="C296" s="53" t="s">
        <v>229</v>
      </c>
      <c r="D296" s="36">
        <v>44</v>
      </c>
      <c r="E296" s="54">
        <v>3100000</v>
      </c>
      <c r="F296" s="419"/>
      <c r="G296" s="53" t="s">
        <v>228</v>
      </c>
      <c r="H296" s="53" t="s">
        <v>48</v>
      </c>
      <c r="I296" s="50">
        <v>11.65163888888889</v>
      </c>
      <c r="J296" s="50">
        <v>7.1944166666666671</v>
      </c>
      <c r="K296" s="419"/>
      <c r="L296" s="416"/>
      <c r="M296" s="416"/>
    </row>
    <row r="297" spans="1:13" s="46" customFormat="1" ht="29">
      <c r="A297" s="36">
        <v>271</v>
      </c>
      <c r="B297" s="37" t="s">
        <v>665</v>
      </c>
      <c r="C297" s="53" t="s">
        <v>329</v>
      </c>
      <c r="D297" s="56">
        <v>10</v>
      </c>
      <c r="E297" s="54">
        <v>816698.99000001</v>
      </c>
      <c r="F297" s="420"/>
      <c r="G297" s="57" t="s">
        <v>125</v>
      </c>
      <c r="H297" s="57" t="s">
        <v>26</v>
      </c>
      <c r="I297" s="41">
        <v>13.00506</v>
      </c>
      <c r="J297" s="41">
        <v>7.6004399999999999</v>
      </c>
      <c r="K297" s="420"/>
      <c r="L297" s="417"/>
      <c r="M297" s="417"/>
    </row>
    <row r="298" spans="1:13">
      <c r="A298" s="421" t="s">
        <v>433</v>
      </c>
      <c r="B298" s="421"/>
      <c r="C298" s="421"/>
      <c r="D298" s="421"/>
      <c r="E298" s="421"/>
      <c r="F298" s="421"/>
      <c r="G298" s="421"/>
      <c r="H298" s="421"/>
      <c r="I298" s="421"/>
      <c r="J298" s="421"/>
      <c r="K298" s="421"/>
      <c r="L298" s="421"/>
      <c r="M298" s="421"/>
    </row>
    <row r="299" spans="1:13" s="46" customFormat="1" ht="29">
      <c r="A299" s="36">
        <v>272</v>
      </c>
      <c r="B299" s="37" t="s">
        <v>667</v>
      </c>
      <c r="C299" s="53" t="s">
        <v>229</v>
      </c>
      <c r="D299" s="36">
        <v>44</v>
      </c>
      <c r="E299" s="54">
        <v>3100000</v>
      </c>
      <c r="F299" s="418" t="s">
        <v>441</v>
      </c>
      <c r="G299" s="53" t="s">
        <v>230</v>
      </c>
      <c r="H299" s="53" t="s">
        <v>80</v>
      </c>
      <c r="I299" s="55">
        <v>12.474666666666666</v>
      </c>
      <c r="J299" s="55">
        <v>7.6567777777777781</v>
      </c>
      <c r="K299" s="418" t="s">
        <v>698</v>
      </c>
      <c r="L299" s="415">
        <v>94355063.239999995</v>
      </c>
      <c r="M299" s="415">
        <v>94355063.239999995</v>
      </c>
    </row>
    <row r="300" spans="1:13" s="46" customFormat="1" ht="29">
      <c r="A300" s="36">
        <v>273</v>
      </c>
      <c r="B300" s="37" t="s">
        <v>668</v>
      </c>
      <c r="C300" s="53" t="s">
        <v>229</v>
      </c>
      <c r="D300" s="36">
        <v>44</v>
      </c>
      <c r="E300" s="54">
        <v>3100000</v>
      </c>
      <c r="F300" s="419"/>
      <c r="G300" s="53" t="s">
        <v>231</v>
      </c>
      <c r="H300" s="53" t="s">
        <v>45</v>
      </c>
      <c r="I300" s="55">
        <v>12.704027777777776</v>
      </c>
      <c r="J300" s="55">
        <v>8.7795555555555556</v>
      </c>
      <c r="K300" s="419"/>
      <c r="L300" s="416"/>
      <c r="M300" s="416"/>
    </row>
    <row r="301" spans="1:13" s="46" customFormat="1" ht="29">
      <c r="A301" s="36">
        <v>274</v>
      </c>
      <c r="B301" s="37" t="s">
        <v>669</v>
      </c>
      <c r="C301" s="53" t="s">
        <v>229</v>
      </c>
      <c r="D301" s="36">
        <v>44</v>
      </c>
      <c r="E301" s="54">
        <v>3100000</v>
      </c>
      <c r="F301" s="419"/>
      <c r="G301" s="53" t="s">
        <v>232</v>
      </c>
      <c r="H301" s="53" t="s">
        <v>52</v>
      </c>
      <c r="I301" s="55">
        <v>12.903333333333334</v>
      </c>
      <c r="J301" s="55">
        <v>8.3778333333333332</v>
      </c>
      <c r="K301" s="419"/>
      <c r="L301" s="416"/>
      <c r="M301" s="416"/>
    </row>
    <row r="302" spans="1:13" s="46" customFormat="1" ht="29">
      <c r="A302" s="36">
        <v>275</v>
      </c>
      <c r="B302" s="37" t="s">
        <v>670</v>
      </c>
      <c r="C302" s="53" t="s">
        <v>229</v>
      </c>
      <c r="D302" s="36">
        <v>44</v>
      </c>
      <c r="E302" s="54">
        <v>3100000</v>
      </c>
      <c r="F302" s="419"/>
      <c r="G302" s="53" t="s">
        <v>233</v>
      </c>
      <c r="H302" s="53" t="s">
        <v>110</v>
      </c>
      <c r="I302" s="55">
        <v>12.926499999999999</v>
      </c>
      <c r="J302" s="55">
        <v>8.5489999999999995</v>
      </c>
      <c r="K302" s="419"/>
      <c r="L302" s="416"/>
      <c r="M302" s="416"/>
    </row>
    <row r="303" spans="1:13" s="46" customFormat="1" ht="29">
      <c r="A303" s="36">
        <v>276</v>
      </c>
      <c r="B303" s="37" t="s">
        <v>671</v>
      </c>
      <c r="C303" s="53" t="s">
        <v>229</v>
      </c>
      <c r="D303" s="36">
        <v>44</v>
      </c>
      <c r="E303" s="54">
        <v>3100000</v>
      </c>
      <c r="F303" s="419"/>
      <c r="G303" s="53" t="s">
        <v>234</v>
      </c>
      <c r="H303" s="53" t="s">
        <v>90</v>
      </c>
      <c r="I303" s="55">
        <v>13.020444444444445</v>
      </c>
      <c r="J303" s="55">
        <v>8.3311666666666664</v>
      </c>
      <c r="K303" s="419"/>
      <c r="L303" s="416"/>
      <c r="M303" s="416"/>
    </row>
    <row r="304" spans="1:13" s="46" customFormat="1" ht="29">
      <c r="A304" s="36">
        <v>277</v>
      </c>
      <c r="B304" s="37" t="s">
        <v>672</v>
      </c>
      <c r="C304" s="53" t="s">
        <v>229</v>
      </c>
      <c r="D304" s="36">
        <v>44</v>
      </c>
      <c r="E304" s="54">
        <v>3100000</v>
      </c>
      <c r="F304" s="419"/>
      <c r="G304" s="53" t="s">
        <v>235</v>
      </c>
      <c r="H304" s="53" t="s">
        <v>113</v>
      </c>
      <c r="I304" s="55">
        <v>12.832805555555556</v>
      </c>
      <c r="J304" s="55">
        <v>8.1331666666666678</v>
      </c>
      <c r="K304" s="419"/>
      <c r="L304" s="416"/>
      <c r="M304" s="416"/>
    </row>
    <row r="305" spans="1:13" s="46" customFormat="1" ht="29">
      <c r="A305" s="36">
        <v>278</v>
      </c>
      <c r="B305" s="37" t="s">
        <v>673</v>
      </c>
      <c r="C305" s="53" t="s">
        <v>229</v>
      </c>
      <c r="D305" s="36">
        <v>44</v>
      </c>
      <c r="E305" s="54">
        <v>3100000</v>
      </c>
      <c r="F305" s="419"/>
      <c r="G305" s="53" t="s">
        <v>236</v>
      </c>
      <c r="H305" s="53" t="s">
        <v>82</v>
      </c>
      <c r="I305" s="55">
        <v>13.27863888888889</v>
      </c>
      <c r="J305" s="55">
        <v>8.2882499999999997</v>
      </c>
      <c r="K305" s="419"/>
      <c r="L305" s="416"/>
      <c r="M305" s="416"/>
    </row>
    <row r="306" spans="1:13" s="46" customFormat="1" ht="29">
      <c r="A306" s="36">
        <v>279</v>
      </c>
      <c r="B306" s="37" t="s">
        <v>674</v>
      </c>
      <c r="C306" s="53" t="s">
        <v>229</v>
      </c>
      <c r="D306" s="36">
        <v>44</v>
      </c>
      <c r="E306" s="54">
        <v>3100000</v>
      </c>
      <c r="F306" s="419"/>
      <c r="G306" s="53" t="s">
        <v>237</v>
      </c>
      <c r="H306" s="53" t="s">
        <v>37</v>
      </c>
      <c r="I306" s="55">
        <v>12.483555555555554</v>
      </c>
      <c r="J306" s="55">
        <v>7.5842777777777775</v>
      </c>
      <c r="K306" s="419"/>
      <c r="L306" s="416"/>
      <c r="M306" s="416"/>
    </row>
    <row r="307" spans="1:13" s="46" customFormat="1" ht="29">
      <c r="A307" s="36">
        <v>280</v>
      </c>
      <c r="B307" s="37" t="s">
        <v>675</v>
      </c>
      <c r="C307" s="53" t="s">
        <v>229</v>
      </c>
      <c r="D307" s="36">
        <v>44</v>
      </c>
      <c r="E307" s="54">
        <v>3100000</v>
      </c>
      <c r="F307" s="419"/>
      <c r="G307" s="53" t="s">
        <v>238</v>
      </c>
      <c r="H307" s="53" t="s">
        <v>46</v>
      </c>
      <c r="I307" s="55">
        <v>12.582694444444444</v>
      </c>
      <c r="J307" s="55">
        <v>7.4969444444444449</v>
      </c>
      <c r="K307" s="419"/>
      <c r="L307" s="416"/>
      <c r="M307" s="416"/>
    </row>
    <row r="308" spans="1:13" s="46" customFormat="1" ht="29">
      <c r="A308" s="36">
        <v>281</v>
      </c>
      <c r="B308" s="37" t="s">
        <v>676</v>
      </c>
      <c r="C308" s="53" t="s">
        <v>229</v>
      </c>
      <c r="D308" s="36">
        <v>44</v>
      </c>
      <c r="E308" s="54">
        <v>3100000</v>
      </c>
      <c r="F308" s="419"/>
      <c r="G308" s="53" t="s">
        <v>239</v>
      </c>
      <c r="H308" s="53" t="s">
        <v>14</v>
      </c>
      <c r="I308" s="55">
        <v>11.767861111111111</v>
      </c>
      <c r="J308" s="55">
        <v>7.8346944444444437</v>
      </c>
      <c r="K308" s="419"/>
      <c r="L308" s="416"/>
      <c r="M308" s="416"/>
    </row>
    <row r="309" spans="1:13" s="46" customFormat="1" ht="29">
      <c r="A309" s="36">
        <v>282</v>
      </c>
      <c r="B309" s="37" t="s">
        <v>677</v>
      </c>
      <c r="C309" s="53" t="s">
        <v>229</v>
      </c>
      <c r="D309" s="36">
        <v>44</v>
      </c>
      <c r="E309" s="54">
        <v>3100000</v>
      </c>
      <c r="F309" s="419"/>
      <c r="G309" s="53" t="s">
        <v>240</v>
      </c>
      <c r="H309" s="53" t="s">
        <v>54</v>
      </c>
      <c r="I309" s="55">
        <v>11.451944444444443</v>
      </c>
      <c r="J309" s="55">
        <v>7.2751666666666663</v>
      </c>
      <c r="K309" s="419"/>
      <c r="L309" s="416"/>
      <c r="M309" s="416"/>
    </row>
    <row r="310" spans="1:13" s="46" customFormat="1" ht="29">
      <c r="A310" s="36">
        <v>283</v>
      </c>
      <c r="B310" s="37" t="s">
        <v>678</v>
      </c>
      <c r="C310" s="53" t="s">
        <v>229</v>
      </c>
      <c r="D310" s="36">
        <v>44</v>
      </c>
      <c r="E310" s="54">
        <v>3100000</v>
      </c>
      <c r="F310" s="419"/>
      <c r="G310" s="53" t="s">
        <v>241</v>
      </c>
      <c r="H310" s="53" t="s">
        <v>48</v>
      </c>
      <c r="I310" s="55">
        <v>11.630722222222223</v>
      </c>
      <c r="J310" s="55">
        <v>7.2824722222222222</v>
      </c>
      <c r="K310" s="419"/>
      <c r="L310" s="416"/>
      <c r="M310" s="416"/>
    </row>
    <row r="311" spans="1:13" s="46" customFormat="1" ht="29">
      <c r="A311" s="36">
        <v>284</v>
      </c>
      <c r="B311" s="37" t="s">
        <v>679</v>
      </c>
      <c r="C311" s="53" t="s">
        <v>229</v>
      </c>
      <c r="D311" s="36">
        <v>44</v>
      </c>
      <c r="E311" s="54">
        <v>3100000</v>
      </c>
      <c r="F311" s="419"/>
      <c r="G311" s="53" t="s">
        <v>242</v>
      </c>
      <c r="H311" s="53" t="s">
        <v>49</v>
      </c>
      <c r="I311" s="55">
        <v>11.388888888888889</v>
      </c>
      <c r="J311" s="55">
        <v>7.0979444444444439</v>
      </c>
      <c r="K311" s="419"/>
      <c r="L311" s="416"/>
      <c r="M311" s="416"/>
    </row>
    <row r="312" spans="1:13" s="46" customFormat="1" ht="29">
      <c r="A312" s="36">
        <v>285</v>
      </c>
      <c r="B312" s="37" t="s">
        <v>680</v>
      </c>
      <c r="C312" s="53" t="s">
        <v>229</v>
      </c>
      <c r="D312" s="36">
        <v>44</v>
      </c>
      <c r="E312" s="54">
        <v>3100000</v>
      </c>
      <c r="F312" s="419"/>
      <c r="G312" s="53" t="s">
        <v>243</v>
      </c>
      <c r="H312" s="53" t="s">
        <v>22</v>
      </c>
      <c r="I312" s="55">
        <v>11.579805555555556</v>
      </c>
      <c r="J312" s="55">
        <v>7.2436944444444444</v>
      </c>
      <c r="K312" s="419"/>
      <c r="L312" s="416"/>
      <c r="M312" s="416"/>
    </row>
    <row r="313" spans="1:13" s="46" customFormat="1" ht="29">
      <c r="A313" s="36">
        <v>286</v>
      </c>
      <c r="B313" s="37" t="s">
        <v>681</v>
      </c>
      <c r="C313" s="53" t="s">
        <v>229</v>
      </c>
      <c r="D313" s="36">
        <v>44</v>
      </c>
      <c r="E313" s="54">
        <v>3100000</v>
      </c>
      <c r="F313" s="419"/>
      <c r="G313" s="53" t="s">
        <v>244</v>
      </c>
      <c r="H313" s="53" t="s">
        <v>59</v>
      </c>
      <c r="I313" s="55">
        <v>12.660527777777778</v>
      </c>
      <c r="J313" s="55">
        <v>8.1041944444444436</v>
      </c>
      <c r="K313" s="419"/>
      <c r="L313" s="416"/>
      <c r="M313" s="416"/>
    </row>
    <row r="314" spans="1:13" s="46" customFormat="1" ht="29">
      <c r="A314" s="36">
        <v>287</v>
      </c>
      <c r="B314" s="37" t="s">
        <v>682</v>
      </c>
      <c r="C314" s="53" t="s">
        <v>229</v>
      </c>
      <c r="D314" s="36">
        <v>44</v>
      </c>
      <c r="E314" s="54">
        <v>3100000</v>
      </c>
      <c r="F314" s="419"/>
      <c r="G314" s="53" t="s">
        <v>245</v>
      </c>
      <c r="H314" s="53" t="s">
        <v>85</v>
      </c>
      <c r="I314" s="55">
        <v>12.456416666666666</v>
      </c>
      <c r="J314" s="55">
        <v>7.8803333333333336</v>
      </c>
      <c r="K314" s="419"/>
      <c r="L314" s="416"/>
      <c r="M314" s="416"/>
    </row>
    <row r="315" spans="1:13" s="46" customFormat="1" ht="29">
      <c r="A315" s="36">
        <v>288</v>
      </c>
      <c r="B315" s="37" t="s">
        <v>683</v>
      </c>
      <c r="C315" s="53" t="s">
        <v>229</v>
      </c>
      <c r="D315" s="36">
        <v>44</v>
      </c>
      <c r="E315" s="54">
        <v>3100000</v>
      </c>
      <c r="F315" s="419"/>
      <c r="G315" s="53" t="s">
        <v>246</v>
      </c>
      <c r="H315" s="53" t="s">
        <v>77</v>
      </c>
      <c r="I315" s="55">
        <v>13.110638888888889</v>
      </c>
      <c r="J315" s="55">
        <v>7.2646666666666668</v>
      </c>
      <c r="K315" s="419"/>
      <c r="L315" s="416"/>
      <c r="M315" s="416"/>
    </row>
    <row r="316" spans="1:13" s="46" customFormat="1" ht="29">
      <c r="A316" s="36">
        <v>289</v>
      </c>
      <c r="B316" s="37" t="s">
        <v>684</v>
      </c>
      <c r="C316" s="53" t="s">
        <v>229</v>
      </c>
      <c r="D316" s="36">
        <v>44</v>
      </c>
      <c r="E316" s="54">
        <v>3100000</v>
      </c>
      <c r="F316" s="419"/>
      <c r="G316" s="53" t="s">
        <v>288</v>
      </c>
      <c r="H316" s="53" t="s">
        <v>99</v>
      </c>
      <c r="I316" s="55">
        <v>12.204333333333333</v>
      </c>
      <c r="J316" s="55">
        <v>7.4755277777777778</v>
      </c>
      <c r="K316" s="419"/>
      <c r="L316" s="416"/>
      <c r="M316" s="416"/>
    </row>
    <row r="317" spans="1:13" s="46" customFormat="1" ht="29">
      <c r="A317" s="36">
        <v>290</v>
      </c>
      <c r="B317" s="37" t="s">
        <v>685</v>
      </c>
      <c r="C317" s="53" t="s">
        <v>229</v>
      </c>
      <c r="D317" s="36">
        <v>44</v>
      </c>
      <c r="E317" s="54">
        <v>3100000</v>
      </c>
      <c r="F317" s="419"/>
      <c r="G317" s="53" t="s">
        <v>247</v>
      </c>
      <c r="H317" s="53" t="s">
        <v>26</v>
      </c>
      <c r="I317" s="55">
        <v>12.993166666666665</v>
      </c>
      <c r="J317" s="55">
        <v>7.6576388888888891</v>
      </c>
      <c r="K317" s="419"/>
      <c r="L317" s="416"/>
      <c r="M317" s="416"/>
    </row>
    <row r="318" spans="1:13" s="46" customFormat="1" ht="29">
      <c r="A318" s="36">
        <v>291</v>
      </c>
      <c r="B318" s="37" t="s">
        <v>686</v>
      </c>
      <c r="C318" s="53" t="s">
        <v>229</v>
      </c>
      <c r="D318" s="36">
        <v>44</v>
      </c>
      <c r="E318" s="54">
        <v>3100000</v>
      </c>
      <c r="F318" s="419"/>
      <c r="G318" s="53" t="s">
        <v>248</v>
      </c>
      <c r="H318" s="53" t="s">
        <v>120</v>
      </c>
      <c r="I318" s="55">
        <v>11.945111111111112</v>
      </c>
      <c r="J318" s="55">
        <v>7.4159166666666669</v>
      </c>
      <c r="K318" s="419"/>
      <c r="L318" s="416"/>
      <c r="M318" s="416"/>
    </row>
    <row r="319" spans="1:13" s="46" customFormat="1" ht="29">
      <c r="A319" s="36">
        <v>292</v>
      </c>
      <c r="B319" s="37" t="s">
        <v>687</v>
      </c>
      <c r="C319" s="53" t="s">
        <v>229</v>
      </c>
      <c r="D319" s="36">
        <v>44</v>
      </c>
      <c r="E319" s="54">
        <v>3100000</v>
      </c>
      <c r="F319" s="419"/>
      <c r="G319" s="53" t="s">
        <v>249</v>
      </c>
      <c r="H319" s="53" t="s">
        <v>28</v>
      </c>
      <c r="I319" s="55">
        <v>11.97713888888889</v>
      </c>
      <c r="J319" s="55">
        <v>7.6932777777777783</v>
      </c>
      <c r="K319" s="419"/>
      <c r="L319" s="416"/>
      <c r="M319" s="416"/>
    </row>
    <row r="320" spans="1:13" s="46" customFormat="1" ht="29">
      <c r="A320" s="36">
        <v>293</v>
      </c>
      <c r="B320" s="37" t="s">
        <v>688</v>
      </c>
      <c r="C320" s="53" t="s">
        <v>229</v>
      </c>
      <c r="D320" s="36">
        <v>44</v>
      </c>
      <c r="E320" s="54">
        <v>3100000</v>
      </c>
      <c r="F320" s="419"/>
      <c r="G320" s="53" t="s">
        <v>250</v>
      </c>
      <c r="H320" s="53" t="s">
        <v>39</v>
      </c>
      <c r="I320" s="55">
        <v>12.668027777777777</v>
      </c>
      <c r="J320" s="55">
        <v>7.814972222222222</v>
      </c>
      <c r="K320" s="419"/>
      <c r="L320" s="416"/>
      <c r="M320" s="416"/>
    </row>
    <row r="321" spans="1:13" s="46" customFormat="1" ht="29">
      <c r="A321" s="36">
        <v>294</v>
      </c>
      <c r="B321" s="37" t="s">
        <v>689</v>
      </c>
      <c r="C321" s="53" t="s">
        <v>229</v>
      </c>
      <c r="D321" s="36">
        <v>44</v>
      </c>
      <c r="E321" s="54">
        <v>3100000</v>
      </c>
      <c r="F321" s="419"/>
      <c r="G321" s="53" t="s">
        <v>251</v>
      </c>
      <c r="H321" s="53" t="s">
        <v>53</v>
      </c>
      <c r="I321" s="55">
        <v>13.013722222222222</v>
      </c>
      <c r="J321" s="55">
        <v>7.8332222222222221</v>
      </c>
      <c r="K321" s="419"/>
      <c r="L321" s="416"/>
      <c r="M321" s="416"/>
    </row>
    <row r="322" spans="1:13" s="46" customFormat="1" ht="29">
      <c r="A322" s="36">
        <v>295</v>
      </c>
      <c r="B322" s="37" t="s">
        <v>690</v>
      </c>
      <c r="C322" s="53" t="s">
        <v>229</v>
      </c>
      <c r="D322" s="36">
        <v>44</v>
      </c>
      <c r="E322" s="54">
        <v>3100000</v>
      </c>
      <c r="F322" s="419"/>
      <c r="G322" s="53" t="s">
        <v>252</v>
      </c>
      <c r="H322" s="53" t="s">
        <v>18</v>
      </c>
      <c r="I322" s="55">
        <v>12.983722222222221</v>
      </c>
      <c r="J322" s="55">
        <v>7.9351111111111114</v>
      </c>
      <c r="K322" s="419"/>
      <c r="L322" s="416"/>
      <c r="M322" s="416"/>
    </row>
    <row r="323" spans="1:13" s="46" customFormat="1" ht="29">
      <c r="A323" s="36">
        <v>296</v>
      </c>
      <c r="B323" s="37" t="s">
        <v>691</v>
      </c>
      <c r="C323" s="53" t="s">
        <v>229</v>
      </c>
      <c r="D323" s="36">
        <v>44</v>
      </c>
      <c r="E323" s="54">
        <v>3100000</v>
      </c>
      <c r="F323" s="419"/>
      <c r="G323" s="53" t="s">
        <v>253</v>
      </c>
      <c r="H323" s="53" t="s">
        <v>47</v>
      </c>
      <c r="I323" s="55">
        <v>12.145472222222221</v>
      </c>
      <c r="J323" s="55">
        <v>7.5602499999999999</v>
      </c>
      <c r="K323" s="419"/>
      <c r="L323" s="416"/>
      <c r="M323" s="416"/>
    </row>
    <row r="324" spans="1:13" s="46" customFormat="1" ht="29">
      <c r="A324" s="36">
        <v>297</v>
      </c>
      <c r="B324" s="37" t="s">
        <v>692</v>
      </c>
      <c r="C324" s="53" t="s">
        <v>229</v>
      </c>
      <c r="D324" s="36">
        <v>44</v>
      </c>
      <c r="E324" s="54">
        <v>3100000</v>
      </c>
      <c r="F324" s="419"/>
      <c r="G324" s="53" t="s">
        <v>254</v>
      </c>
      <c r="H324" s="53" t="s">
        <v>20</v>
      </c>
      <c r="I324" s="55">
        <v>12.101222222222221</v>
      </c>
      <c r="J324" s="55">
        <v>7.5593055555555555</v>
      </c>
      <c r="K324" s="419"/>
      <c r="L324" s="416"/>
      <c r="M324" s="416"/>
    </row>
    <row r="325" spans="1:13" s="46" customFormat="1" ht="29">
      <c r="A325" s="36">
        <v>298</v>
      </c>
      <c r="B325" s="37" t="s">
        <v>693</v>
      </c>
      <c r="C325" s="53" t="s">
        <v>229</v>
      </c>
      <c r="D325" s="36">
        <v>44</v>
      </c>
      <c r="E325" s="54">
        <v>3100000</v>
      </c>
      <c r="F325" s="419"/>
      <c r="G325" s="53" t="s">
        <v>255</v>
      </c>
      <c r="H325" s="53" t="s">
        <v>43</v>
      </c>
      <c r="I325" s="55">
        <v>12.865222222222222</v>
      </c>
      <c r="J325" s="55">
        <v>7.6618055555555555</v>
      </c>
      <c r="K325" s="419"/>
      <c r="L325" s="416"/>
      <c r="M325" s="416"/>
    </row>
    <row r="326" spans="1:13" s="46" customFormat="1" ht="29">
      <c r="A326" s="36">
        <v>299</v>
      </c>
      <c r="B326" s="37" t="s">
        <v>694</v>
      </c>
      <c r="C326" s="53" t="s">
        <v>229</v>
      </c>
      <c r="D326" s="36">
        <v>44</v>
      </c>
      <c r="E326" s="54">
        <v>3100000</v>
      </c>
      <c r="F326" s="419"/>
      <c r="G326" s="53" t="s">
        <v>289</v>
      </c>
      <c r="H326" s="53" t="s">
        <v>83</v>
      </c>
      <c r="I326" s="55">
        <v>12.915805555555556</v>
      </c>
      <c r="J326" s="55">
        <v>8.5542500000000015</v>
      </c>
      <c r="K326" s="419"/>
      <c r="L326" s="416"/>
      <c r="M326" s="416"/>
    </row>
    <row r="327" spans="1:13" s="46" customFormat="1" ht="29">
      <c r="A327" s="36">
        <v>300</v>
      </c>
      <c r="B327" s="37" t="s">
        <v>695</v>
      </c>
      <c r="C327" s="53" t="s">
        <v>229</v>
      </c>
      <c r="D327" s="36">
        <v>44</v>
      </c>
      <c r="E327" s="54">
        <v>3100000</v>
      </c>
      <c r="F327" s="419"/>
      <c r="G327" s="53" t="s">
        <v>290</v>
      </c>
      <c r="H327" s="53" t="s">
        <v>102</v>
      </c>
      <c r="I327" s="55">
        <v>12.416166666666667</v>
      </c>
      <c r="J327" s="55">
        <v>7.416611111111111</v>
      </c>
      <c r="K327" s="419"/>
      <c r="L327" s="416"/>
      <c r="M327" s="416"/>
    </row>
    <row r="328" spans="1:13" s="46" customFormat="1" ht="29">
      <c r="A328" s="36">
        <v>301</v>
      </c>
      <c r="B328" s="37" t="s">
        <v>696</v>
      </c>
      <c r="C328" s="53" t="s">
        <v>229</v>
      </c>
      <c r="D328" s="36">
        <v>44</v>
      </c>
      <c r="E328" s="54">
        <v>3100000</v>
      </c>
      <c r="F328" s="419"/>
      <c r="G328" s="53" t="s">
        <v>256</v>
      </c>
      <c r="H328" s="53" t="s">
        <v>35</v>
      </c>
      <c r="I328" s="55">
        <v>13.084305555555556</v>
      </c>
      <c r="J328" s="55">
        <v>7.7318888888888893</v>
      </c>
      <c r="K328" s="419"/>
      <c r="L328" s="416"/>
      <c r="M328" s="416"/>
    </row>
    <row r="329" spans="1:13" s="46" customFormat="1">
      <c r="A329" s="36">
        <v>302</v>
      </c>
      <c r="B329" s="37" t="s">
        <v>697</v>
      </c>
      <c r="C329" s="53" t="s">
        <v>291</v>
      </c>
      <c r="D329" s="36">
        <v>20</v>
      </c>
      <c r="E329" s="54">
        <v>1355063.2399999946</v>
      </c>
      <c r="F329" s="420"/>
      <c r="G329" s="53" t="s">
        <v>292</v>
      </c>
      <c r="H329" s="53" t="s">
        <v>293</v>
      </c>
      <c r="I329" s="50">
        <v>11.918388888888888</v>
      </c>
      <c r="J329" s="50">
        <v>7.668166666666667</v>
      </c>
      <c r="K329" s="420"/>
      <c r="L329" s="417"/>
      <c r="M329" s="417"/>
    </row>
  </sheetData>
  <mergeCells count="97">
    <mergeCell ref="A8:M8"/>
    <mergeCell ref="C6:C7"/>
    <mergeCell ref="D6:D7"/>
    <mergeCell ref="E6:E7"/>
    <mergeCell ref="F6:F7"/>
    <mergeCell ref="A14:M14"/>
    <mergeCell ref="F15:F18"/>
    <mergeCell ref="A19:M19"/>
    <mergeCell ref="A32:M32"/>
    <mergeCell ref="A34:M34"/>
    <mergeCell ref="F20:F31"/>
    <mergeCell ref="K20:K31"/>
    <mergeCell ref="L20:L31"/>
    <mergeCell ref="M20:M31"/>
    <mergeCell ref="K6:K7"/>
    <mergeCell ref="A5:M5"/>
    <mergeCell ref="A6:A7"/>
    <mergeCell ref="B6:B7"/>
    <mergeCell ref="G6:G7"/>
    <mergeCell ref="H6:H7"/>
    <mergeCell ref="I6:J6"/>
    <mergeCell ref="L6:L7"/>
    <mergeCell ref="M6:M7"/>
    <mergeCell ref="A298:M298"/>
    <mergeCell ref="F9:F13"/>
    <mergeCell ref="K9:K13"/>
    <mergeCell ref="K15:K18"/>
    <mergeCell ref="L9:L13"/>
    <mergeCell ref="M9:M13"/>
    <mergeCell ref="L15:L18"/>
    <mergeCell ref="M15:M18"/>
    <mergeCell ref="A140:M140"/>
    <mergeCell ref="A154:M154"/>
    <mergeCell ref="A127:M127"/>
    <mergeCell ref="A129:M129"/>
    <mergeCell ref="A138:M138"/>
    <mergeCell ref="A77:M77"/>
    <mergeCell ref="L136:L137"/>
    <mergeCell ref="M136:M137"/>
    <mergeCell ref="A68:M68"/>
    <mergeCell ref="F35:F40"/>
    <mergeCell ref="K35:K40"/>
    <mergeCell ref="L35:L40"/>
    <mergeCell ref="M35:M40"/>
    <mergeCell ref="F42:F67"/>
    <mergeCell ref="K42:K67"/>
    <mergeCell ref="L42:L67"/>
    <mergeCell ref="A41:M41"/>
    <mergeCell ref="M42:M67"/>
    <mergeCell ref="F69:F74"/>
    <mergeCell ref="K69:K74"/>
    <mergeCell ref="L69:L74"/>
    <mergeCell ref="M69:M74"/>
    <mergeCell ref="A75:M75"/>
    <mergeCell ref="L173:L184"/>
    <mergeCell ref="F78:F124"/>
    <mergeCell ref="K78:K124"/>
    <mergeCell ref="L78:L124"/>
    <mergeCell ref="M78:M124"/>
    <mergeCell ref="F130:F134"/>
    <mergeCell ref="K130:K134"/>
    <mergeCell ref="L130:L134"/>
    <mergeCell ref="M130:M134"/>
    <mergeCell ref="A125:M125"/>
    <mergeCell ref="A135:M135"/>
    <mergeCell ref="K220:K297"/>
    <mergeCell ref="M220:M297"/>
    <mergeCell ref="F136:F137"/>
    <mergeCell ref="K141:K153"/>
    <mergeCell ref="L141:L153"/>
    <mergeCell ref="M141:M153"/>
    <mergeCell ref="F155:F171"/>
    <mergeCell ref="K155:K171"/>
    <mergeCell ref="L155:L171"/>
    <mergeCell ref="M155:M171"/>
    <mergeCell ref="A219:M219"/>
    <mergeCell ref="K136:K137"/>
    <mergeCell ref="F141:F153"/>
    <mergeCell ref="A172:M172"/>
    <mergeCell ref="F173:F184"/>
    <mergeCell ref="K173:K184"/>
    <mergeCell ref="L220:L297"/>
    <mergeCell ref="M173:M184"/>
    <mergeCell ref="F299:F329"/>
    <mergeCell ref="K299:K329"/>
    <mergeCell ref="L299:L329"/>
    <mergeCell ref="M299:M329"/>
    <mergeCell ref="F185:F200"/>
    <mergeCell ref="K185:K200"/>
    <mergeCell ref="L185:L200"/>
    <mergeCell ref="M185:M200"/>
    <mergeCell ref="F202:F218"/>
    <mergeCell ref="K202:K218"/>
    <mergeCell ref="L202:L218"/>
    <mergeCell ref="M202:M218"/>
    <mergeCell ref="A201:M201"/>
    <mergeCell ref="F220:F297"/>
  </mergeCells>
  <phoneticPr fontId="1" type="noConversion"/>
  <pageMargins left="0.7" right="0.7" top="0.75" bottom="0.75" header="0.3" footer="0.3"/>
  <pageSetup paperSize="9" scale="70" firstPageNumber="9" fitToHeight="0" orientation="landscape" useFirstPageNumber="1" r:id="rId1"/>
  <headerFooter alignWithMargins="0">
    <oddHeader>Page &amp;P of &amp;N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52AE2-4400-4E34-B294-1DF90CA9CE6F}">
  <sheetPr>
    <tabColor theme="6" tint="-0.499984740745262"/>
  </sheetPr>
  <dimension ref="A1:J161"/>
  <sheetViews>
    <sheetView topLeftCell="A104" zoomScale="99" workbookViewId="0">
      <selection activeCell="A120" sqref="A120:J161"/>
    </sheetView>
  </sheetViews>
  <sheetFormatPr defaultRowHeight="14.5"/>
  <cols>
    <col min="1" max="1" width="5.81640625" style="178" customWidth="1"/>
    <col min="2" max="2" width="38.54296875" customWidth="1"/>
    <col min="3" max="3" width="19.90625" customWidth="1"/>
    <col min="4" max="4" width="12.1796875" customWidth="1"/>
    <col min="5" max="5" width="14.26953125" bestFit="1" customWidth="1"/>
    <col min="6" max="6" width="14.7265625" customWidth="1"/>
  </cols>
  <sheetData>
    <row r="1" spans="1:6" ht="18.5">
      <c r="A1" s="446" t="s">
        <v>721</v>
      </c>
      <c r="B1" s="446"/>
      <c r="C1" s="446"/>
      <c r="D1" s="446"/>
      <c r="E1" s="446"/>
    </row>
    <row r="2" spans="1:6" ht="18.5">
      <c r="A2" s="447" t="s">
        <v>844</v>
      </c>
      <c r="B2" s="447"/>
      <c r="C2" s="447"/>
      <c r="D2" s="447"/>
      <c r="E2" s="447"/>
    </row>
    <row r="3" spans="1:6" ht="19" thickBot="1">
      <c r="A3" s="85"/>
      <c r="B3" s="86"/>
      <c r="C3" s="86"/>
      <c r="D3" s="86"/>
      <c r="E3" s="86"/>
    </row>
    <row r="4" spans="1:6" ht="15.5">
      <c r="A4" s="87" t="s">
        <v>0</v>
      </c>
      <c r="B4" s="88" t="s">
        <v>722</v>
      </c>
      <c r="C4" s="88" t="s">
        <v>723</v>
      </c>
      <c r="D4" s="88" t="s">
        <v>703</v>
      </c>
      <c r="E4" s="89" t="s">
        <v>724</v>
      </c>
    </row>
    <row r="5" spans="1:6" ht="29">
      <c r="A5" s="90">
        <v>1</v>
      </c>
      <c r="B5" s="93" t="s">
        <v>725</v>
      </c>
      <c r="C5" s="94" t="s">
        <v>726</v>
      </c>
      <c r="D5" s="91">
        <f>E5/$E$10</f>
        <v>0.69999999900593557</v>
      </c>
      <c r="E5" s="92">
        <v>39081978.799999997</v>
      </c>
      <c r="F5" s="2"/>
    </row>
    <row r="6" spans="1:6">
      <c r="A6" s="90">
        <v>2</v>
      </c>
      <c r="B6" s="93" t="s">
        <v>845</v>
      </c>
      <c r="C6" s="94" t="s">
        <v>727</v>
      </c>
      <c r="D6" s="91">
        <f>E6/$E$10</f>
        <v>5.0000000165677377E-2</v>
      </c>
      <c r="E6" s="92">
        <v>2791569.9275000002</v>
      </c>
      <c r="F6" s="2"/>
    </row>
    <row r="7" spans="1:6">
      <c r="A7" s="90">
        <v>3</v>
      </c>
      <c r="B7" s="93" t="s">
        <v>728</v>
      </c>
      <c r="C7" s="94" t="s">
        <v>729</v>
      </c>
      <c r="D7" s="91">
        <f>E7/$E$10</f>
        <v>5.0000000165677377E-2</v>
      </c>
      <c r="E7" s="92">
        <v>2791569.9275000002</v>
      </c>
      <c r="F7" s="2"/>
    </row>
    <row r="8" spans="1:6" ht="29">
      <c r="A8" s="90">
        <v>4</v>
      </c>
      <c r="B8" s="93" t="s">
        <v>846</v>
      </c>
      <c r="C8" s="95" t="s">
        <v>729</v>
      </c>
      <c r="D8" s="91">
        <f>E8/$E$10</f>
        <v>0.10000000033135475</v>
      </c>
      <c r="E8" s="92">
        <v>5583139.8550000004</v>
      </c>
      <c r="F8" s="2"/>
    </row>
    <row r="9" spans="1:6" ht="29">
      <c r="A9" s="90">
        <v>5</v>
      </c>
      <c r="B9" s="93" t="s">
        <v>847</v>
      </c>
      <c r="C9" s="94" t="s">
        <v>730</v>
      </c>
      <c r="D9" s="91">
        <f>E9/$E$10</f>
        <v>0.10000000033135475</v>
      </c>
      <c r="E9" s="92">
        <v>5583139.8550000004</v>
      </c>
      <c r="F9" s="2"/>
    </row>
    <row r="10" spans="1:6" s="6" customFormat="1" ht="16" thickBot="1">
      <c r="A10" s="96"/>
      <c r="B10" s="97" t="s">
        <v>6</v>
      </c>
      <c r="C10" s="97"/>
      <c r="D10" s="97"/>
      <c r="E10" s="98">
        <f>SUM(E5:E9)</f>
        <v>55831398.36500001</v>
      </c>
      <c r="F10" s="210"/>
    </row>
    <row r="11" spans="1:6">
      <c r="A11" s="23"/>
    </row>
    <row r="12" spans="1:6" ht="15" thickBot="1">
      <c r="A12" s="23"/>
    </row>
    <row r="13" spans="1:6">
      <c r="A13" s="448" t="s">
        <v>848</v>
      </c>
      <c r="B13" s="449"/>
      <c r="C13" s="449"/>
      <c r="D13" s="449"/>
      <c r="E13" s="449"/>
      <c r="F13" s="450"/>
    </row>
    <row r="14" spans="1:6" s="6" customFormat="1">
      <c r="A14" s="198" t="s">
        <v>735</v>
      </c>
      <c r="B14" s="199" t="s">
        <v>736</v>
      </c>
      <c r="C14" s="200"/>
      <c r="D14" s="201"/>
      <c r="E14" s="200"/>
      <c r="F14" s="202"/>
    </row>
    <row r="15" spans="1:6" ht="43.5">
      <c r="A15" s="102">
        <v>1</v>
      </c>
      <c r="B15" s="103" t="s">
        <v>858</v>
      </c>
      <c r="C15" s="105"/>
      <c r="D15" s="105" t="s">
        <v>849</v>
      </c>
      <c r="E15" s="106">
        <f>SUM(E17:E42)</f>
        <v>1500000</v>
      </c>
      <c r="F15" s="106">
        <f>SUM(F17:F42)</f>
        <v>22500000</v>
      </c>
    </row>
    <row r="16" spans="1:6" ht="29">
      <c r="A16" s="99" t="s">
        <v>0</v>
      </c>
      <c r="B16" s="100" t="s">
        <v>345</v>
      </c>
      <c r="C16" s="100" t="s">
        <v>731</v>
      </c>
      <c r="D16" s="100" t="s">
        <v>732</v>
      </c>
      <c r="E16" s="100" t="s">
        <v>733</v>
      </c>
      <c r="F16" s="101" t="s">
        <v>734</v>
      </c>
    </row>
    <row r="17" spans="1:6" ht="29">
      <c r="A17" s="107" t="s">
        <v>737</v>
      </c>
      <c r="B17" s="108" t="s">
        <v>738</v>
      </c>
      <c r="C17" s="451"/>
      <c r="D17" s="104">
        <v>1</v>
      </c>
      <c r="E17" s="109">
        <v>250000</v>
      </c>
      <c r="F17" s="110">
        <f>E17*15</f>
        <v>3750000</v>
      </c>
    </row>
    <row r="18" spans="1:6">
      <c r="A18" s="107" t="s">
        <v>739</v>
      </c>
      <c r="B18" s="108" t="s">
        <v>740</v>
      </c>
      <c r="C18" s="451"/>
      <c r="D18" s="104">
        <v>1</v>
      </c>
      <c r="E18" s="109">
        <v>232600</v>
      </c>
      <c r="F18" s="110">
        <f t="shared" ref="F18:F42" si="0">E18*15</f>
        <v>3489000</v>
      </c>
    </row>
    <row r="19" spans="1:6">
      <c r="A19" s="107" t="s">
        <v>741</v>
      </c>
      <c r="B19" s="108" t="s">
        <v>742</v>
      </c>
      <c r="C19" s="451"/>
      <c r="D19" s="104">
        <v>8</v>
      </c>
      <c r="E19" s="109">
        <v>152000</v>
      </c>
      <c r="F19" s="110">
        <f t="shared" si="0"/>
        <v>2280000</v>
      </c>
    </row>
    <row r="20" spans="1:6">
      <c r="A20" s="107" t="s">
        <v>743</v>
      </c>
      <c r="B20" s="108" t="s">
        <v>744</v>
      </c>
      <c r="C20" s="451"/>
      <c r="D20" s="104">
        <v>12</v>
      </c>
      <c r="E20" s="109">
        <v>204000</v>
      </c>
      <c r="F20" s="110">
        <f t="shared" si="0"/>
        <v>3060000</v>
      </c>
    </row>
    <row r="21" spans="1:6">
      <c r="A21" s="107" t="s">
        <v>745</v>
      </c>
      <c r="B21" s="108" t="s">
        <v>746</v>
      </c>
      <c r="C21" s="451"/>
      <c r="D21" s="104">
        <v>12</v>
      </c>
      <c r="E21" s="109">
        <v>204000</v>
      </c>
      <c r="F21" s="110">
        <f t="shared" si="0"/>
        <v>3060000</v>
      </c>
    </row>
    <row r="22" spans="1:6">
      <c r="A22" s="107" t="s">
        <v>747</v>
      </c>
      <c r="B22" s="111" t="s">
        <v>748</v>
      </c>
      <c r="C22" s="451"/>
      <c r="D22" s="104">
        <v>2</v>
      </c>
      <c r="E22" s="109">
        <v>6000</v>
      </c>
      <c r="F22" s="110">
        <f t="shared" si="0"/>
        <v>90000</v>
      </c>
    </row>
    <row r="23" spans="1:6">
      <c r="A23" s="107" t="s">
        <v>749</v>
      </c>
      <c r="B23" s="111" t="s">
        <v>750</v>
      </c>
      <c r="C23" s="451"/>
      <c r="D23" s="104">
        <v>2</v>
      </c>
      <c r="E23" s="109">
        <v>5000</v>
      </c>
      <c r="F23" s="110">
        <f t="shared" si="0"/>
        <v>75000</v>
      </c>
    </row>
    <row r="24" spans="1:6">
      <c r="A24" s="107" t="s">
        <v>751</v>
      </c>
      <c r="B24" s="111" t="s">
        <v>752</v>
      </c>
      <c r="C24" s="451"/>
      <c r="D24" s="104">
        <v>6</v>
      </c>
      <c r="E24" s="109">
        <v>15000</v>
      </c>
      <c r="F24" s="110">
        <f t="shared" si="0"/>
        <v>225000</v>
      </c>
    </row>
    <row r="25" spans="1:6">
      <c r="A25" s="112" t="s">
        <v>753</v>
      </c>
      <c r="B25" s="111" t="s">
        <v>754</v>
      </c>
      <c r="C25" s="451"/>
      <c r="D25" s="104">
        <v>6</v>
      </c>
      <c r="E25" s="109">
        <v>15000</v>
      </c>
      <c r="F25" s="110">
        <f t="shared" si="0"/>
        <v>225000</v>
      </c>
    </row>
    <row r="26" spans="1:6">
      <c r="A26" s="112" t="s">
        <v>755</v>
      </c>
      <c r="B26" s="111" t="s">
        <v>756</v>
      </c>
      <c r="C26" s="451"/>
      <c r="D26" s="104">
        <v>6</v>
      </c>
      <c r="E26" s="109">
        <v>15000</v>
      </c>
      <c r="F26" s="110">
        <f t="shared" si="0"/>
        <v>225000</v>
      </c>
    </row>
    <row r="27" spans="1:6">
      <c r="A27" s="112" t="s">
        <v>757</v>
      </c>
      <c r="B27" s="111" t="s">
        <v>758</v>
      </c>
      <c r="C27" s="451"/>
      <c r="D27" s="104">
        <v>1</v>
      </c>
      <c r="E27" s="113">
        <v>10000</v>
      </c>
      <c r="F27" s="110">
        <f t="shared" si="0"/>
        <v>150000</v>
      </c>
    </row>
    <row r="28" spans="1:6">
      <c r="A28" s="112" t="s">
        <v>759</v>
      </c>
      <c r="B28" s="111" t="s">
        <v>760</v>
      </c>
      <c r="C28" s="451"/>
      <c r="D28" s="104">
        <v>1</v>
      </c>
      <c r="E28" s="113">
        <v>100000</v>
      </c>
      <c r="F28" s="110">
        <f t="shared" si="0"/>
        <v>1500000</v>
      </c>
    </row>
    <row r="29" spans="1:6">
      <c r="A29" s="112" t="s">
        <v>761</v>
      </c>
      <c r="B29" s="111" t="s">
        <v>762</v>
      </c>
      <c r="C29" s="451"/>
      <c r="D29" s="104">
        <v>1</v>
      </c>
      <c r="E29" s="113">
        <v>20000</v>
      </c>
      <c r="F29" s="110">
        <f t="shared" si="0"/>
        <v>300000</v>
      </c>
    </row>
    <row r="30" spans="1:6">
      <c r="A30" s="112" t="s">
        <v>763</v>
      </c>
      <c r="B30" s="111" t="s">
        <v>764</v>
      </c>
      <c r="C30" s="451"/>
      <c r="D30" s="104">
        <v>1</v>
      </c>
      <c r="E30" s="113">
        <v>100000</v>
      </c>
      <c r="F30" s="110">
        <f t="shared" si="0"/>
        <v>1500000</v>
      </c>
    </row>
    <row r="31" spans="1:6">
      <c r="A31" s="112" t="s">
        <v>765</v>
      </c>
      <c r="B31" s="111" t="s">
        <v>766</v>
      </c>
      <c r="C31" s="451"/>
      <c r="D31" s="104">
        <v>1</v>
      </c>
      <c r="E31" s="113">
        <v>50000</v>
      </c>
      <c r="F31" s="110">
        <f t="shared" si="0"/>
        <v>750000</v>
      </c>
    </row>
    <row r="32" spans="1:6">
      <c r="A32" s="112" t="s">
        <v>767</v>
      </c>
      <c r="B32" s="114" t="s">
        <v>768</v>
      </c>
      <c r="C32" s="451"/>
      <c r="D32" s="104">
        <v>12</v>
      </c>
      <c r="E32" s="113">
        <v>10000</v>
      </c>
      <c r="F32" s="110">
        <f t="shared" si="0"/>
        <v>150000</v>
      </c>
    </row>
    <row r="33" spans="1:6">
      <c r="A33" s="112" t="s">
        <v>769</v>
      </c>
      <c r="B33" s="114" t="s">
        <v>770</v>
      </c>
      <c r="C33" s="451"/>
      <c r="D33" s="104">
        <v>2</v>
      </c>
      <c r="E33" s="113">
        <v>15000</v>
      </c>
      <c r="F33" s="110">
        <f t="shared" si="0"/>
        <v>225000</v>
      </c>
    </row>
    <row r="34" spans="1:6">
      <c r="A34" s="112" t="s">
        <v>771</v>
      </c>
      <c r="B34" s="114" t="s">
        <v>772</v>
      </c>
      <c r="C34" s="451"/>
      <c r="D34" s="104">
        <v>4</v>
      </c>
      <c r="E34" s="113">
        <v>30000</v>
      </c>
      <c r="F34" s="110">
        <f t="shared" si="0"/>
        <v>450000</v>
      </c>
    </row>
    <row r="35" spans="1:6">
      <c r="A35" s="112" t="s">
        <v>773</v>
      </c>
      <c r="B35" s="114" t="s">
        <v>774</v>
      </c>
      <c r="C35" s="451"/>
      <c r="D35" s="104">
        <v>9</v>
      </c>
      <c r="E35" s="113">
        <v>9000</v>
      </c>
      <c r="F35" s="110">
        <f t="shared" si="0"/>
        <v>135000</v>
      </c>
    </row>
    <row r="36" spans="1:6">
      <c r="A36" s="112" t="s">
        <v>775</v>
      </c>
      <c r="B36" s="114" t="s">
        <v>776</v>
      </c>
      <c r="C36" s="451"/>
      <c r="D36" s="104">
        <v>9</v>
      </c>
      <c r="E36" s="113">
        <v>4500</v>
      </c>
      <c r="F36" s="110">
        <f t="shared" si="0"/>
        <v>67500</v>
      </c>
    </row>
    <row r="37" spans="1:6">
      <c r="A37" s="112" t="s">
        <v>777</v>
      </c>
      <c r="B37" s="114" t="s">
        <v>778</v>
      </c>
      <c r="C37" s="451"/>
      <c r="D37" s="104">
        <v>9</v>
      </c>
      <c r="E37" s="113">
        <v>7000</v>
      </c>
      <c r="F37" s="110">
        <f t="shared" si="0"/>
        <v>105000</v>
      </c>
    </row>
    <row r="38" spans="1:6">
      <c r="A38" s="112" t="s">
        <v>779</v>
      </c>
      <c r="B38" s="114" t="s">
        <v>780</v>
      </c>
      <c r="C38" s="451"/>
      <c r="D38" s="104">
        <v>9</v>
      </c>
      <c r="E38" s="113">
        <v>7000</v>
      </c>
      <c r="F38" s="110">
        <f t="shared" si="0"/>
        <v>105000</v>
      </c>
    </row>
    <row r="39" spans="1:6">
      <c r="A39" s="112" t="s">
        <v>781</v>
      </c>
      <c r="B39" s="114" t="s">
        <v>782</v>
      </c>
      <c r="C39" s="451"/>
      <c r="D39" s="104">
        <v>12</v>
      </c>
      <c r="E39" s="113">
        <v>8400</v>
      </c>
      <c r="F39" s="110">
        <f t="shared" si="0"/>
        <v>126000</v>
      </c>
    </row>
    <row r="40" spans="1:6">
      <c r="A40" s="112" t="s">
        <v>783</v>
      </c>
      <c r="B40" s="114" t="s">
        <v>784</v>
      </c>
      <c r="C40" s="451"/>
      <c r="D40" s="104">
        <v>2</v>
      </c>
      <c r="E40" s="113">
        <v>10000</v>
      </c>
      <c r="F40" s="110">
        <f t="shared" si="0"/>
        <v>150000</v>
      </c>
    </row>
    <row r="41" spans="1:6">
      <c r="A41" s="112" t="s">
        <v>785</v>
      </c>
      <c r="B41" s="114" t="s">
        <v>786</v>
      </c>
      <c r="C41" s="451"/>
      <c r="D41" s="104">
        <v>5</v>
      </c>
      <c r="E41" s="113">
        <v>2500</v>
      </c>
      <c r="F41" s="110">
        <f t="shared" si="0"/>
        <v>37500</v>
      </c>
    </row>
    <row r="42" spans="1:6">
      <c r="A42" s="112" t="s">
        <v>787</v>
      </c>
      <c r="B42" s="114" t="s">
        <v>788</v>
      </c>
      <c r="C42" s="451"/>
      <c r="D42" s="104">
        <v>3</v>
      </c>
      <c r="E42" s="113">
        <v>18000</v>
      </c>
      <c r="F42" s="110">
        <f t="shared" si="0"/>
        <v>270000</v>
      </c>
    </row>
    <row r="43" spans="1:6">
      <c r="A43" s="115" t="s">
        <v>789</v>
      </c>
      <c r="B43" s="116" t="s">
        <v>790</v>
      </c>
      <c r="C43" s="117"/>
      <c r="D43" s="117"/>
      <c r="E43" s="118"/>
      <c r="F43" s="119"/>
    </row>
    <row r="44" spans="1:6" ht="29">
      <c r="A44" s="120">
        <v>2</v>
      </c>
      <c r="B44" s="121" t="s">
        <v>857</v>
      </c>
      <c r="C44" s="122"/>
      <c r="D44" s="122" t="s">
        <v>850</v>
      </c>
      <c r="E44" s="123">
        <f>SUM(E46:E64)</f>
        <v>469646.50180000003</v>
      </c>
      <c r="F44" s="123">
        <f>SUM(F46:F64)</f>
        <v>16581978.795</v>
      </c>
    </row>
    <row r="45" spans="1:6" ht="29">
      <c r="A45" s="99" t="s">
        <v>0</v>
      </c>
      <c r="B45" s="100" t="s">
        <v>345</v>
      </c>
      <c r="C45" s="100" t="s">
        <v>731</v>
      </c>
      <c r="D45" s="100" t="s">
        <v>732</v>
      </c>
      <c r="E45" s="100" t="s">
        <v>733</v>
      </c>
      <c r="F45" s="101" t="s">
        <v>734</v>
      </c>
    </row>
    <row r="46" spans="1:6">
      <c r="A46" s="107" t="s">
        <v>737</v>
      </c>
      <c r="B46" s="124" t="s">
        <v>791</v>
      </c>
      <c r="C46" s="452"/>
      <c r="D46" s="125">
        <v>1</v>
      </c>
      <c r="E46" s="126">
        <v>20000</v>
      </c>
      <c r="F46" s="110">
        <f>D46*E46*25</f>
        <v>500000</v>
      </c>
    </row>
    <row r="47" spans="1:6" ht="29">
      <c r="A47" s="107" t="s">
        <v>739</v>
      </c>
      <c r="B47" s="124" t="s">
        <v>792</v>
      </c>
      <c r="C47" s="452"/>
      <c r="D47" s="125">
        <v>1</v>
      </c>
      <c r="E47" s="126">
        <v>25000</v>
      </c>
      <c r="F47" s="110">
        <f t="shared" ref="F47:F64" si="1">D47*E47*25</f>
        <v>625000</v>
      </c>
    </row>
    <row r="48" spans="1:6">
      <c r="A48" s="107" t="s">
        <v>741</v>
      </c>
      <c r="B48" s="124" t="s">
        <v>793</v>
      </c>
      <c r="C48" s="452"/>
      <c r="D48" s="125">
        <v>1</v>
      </c>
      <c r="E48" s="126">
        <v>25000</v>
      </c>
      <c r="F48" s="110">
        <f t="shared" si="1"/>
        <v>625000</v>
      </c>
    </row>
    <row r="49" spans="1:6">
      <c r="A49" s="107" t="s">
        <v>743</v>
      </c>
      <c r="B49" s="124" t="s">
        <v>851</v>
      </c>
      <c r="C49" s="452"/>
      <c r="D49" s="125">
        <v>1</v>
      </c>
      <c r="E49" s="126">
        <v>30000</v>
      </c>
      <c r="F49" s="110">
        <f t="shared" si="1"/>
        <v>750000</v>
      </c>
    </row>
    <row r="50" spans="1:6">
      <c r="A50" s="107" t="s">
        <v>745</v>
      </c>
      <c r="B50" s="124" t="s">
        <v>794</v>
      </c>
      <c r="C50" s="452"/>
      <c r="D50" s="125">
        <v>2</v>
      </c>
      <c r="E50" s="126">
        <v>45000</v>
      </c>
      <c r="F50" s="110">
        <f t="shared" si="1"/>
        <v>2250000</v>
      </c>
    </row>
    <row r="51" spans="1:6">
      <c r="A51" s="107" t="s">
        <v>747</v>
      </c>
      <c r="B51" s="124" t="s">
        <v>852</v>
      </c>
      <c r="C51" s="452"/>
      <c r="D51" s="125">
        <v>2</v>
      </c>
      <c r="E51" s="126">
        <v>40000</v>
      </c>
      <c r="F51" s="110">
        <f t="shared" si="1"/>
        <v>2000000</v>
      </c>
    </row>
    <row r="52" spans="1:6">
      <c r="A52" s="107" t="s">
        <v>749</v>
      </c>
      <c r="B52" s="124" t="s">
        <v>795</v>
      </c>
      <c r="C52" s="452"/>
      <c r="D52" s="125">
        <v>1</v>
      </c>
      <c r="E52" s="126">
        <v>10000</v>
      </c>
      <c r="F52" s="110">
        <f t="shared" si="1"/>
        <v>250000</v>
      </c>
    </row>
    <row r="53" spans="1:6">
      <c r="A53" s="107" t="s">
        <v>751</v>
      </c>
      <c r="B53" s="124" t="s">
        <v>853</v>
      </c>
      <c r="C53" s="452"/>
      <c r="D53" s="125">
        <v>1</v>
      </c>
      <c r="E53" s="126">
        <v>30000</v>
      </c>
      <c r="F53" s="110">
        <f t="shared" si="1"/>
        <v>750000</v>
      </c>
    </row>
    <row r="54" spans="1:6">
      <c r="A54" s="112" t="s">
        <v>753</v>
      </c>
      <c r="B54" s="124" t="s">
        <v>796</v>
      </c>
      <c r="C54" s="452"/>
      <c r="D54" s="125">
        <v>10</v>
      </c>
      <c r="E54" s="126">
        <v>3000</v>
      </c>
      <c r="F54" s="110">
        <f t="shared" si="1"/>
        <v>750000</v>
      </c>
    </row>
    <row r="55" spans="1:6">
      <c r="A55" s="112" t="s">
        <v>755</v>
      </c>
      <c r="B55" s="124" t="s">
        <v>797</v>
      </c>
      <c r="C55" s="452"/>
      <c r="D55" s="125">
        <v>2</v>
      </c>
      <c r="E55" s="126">
        <v>8400</v>
      </c>
      <c r="F55" s="110">
        <f t="shared" si="1"/>
        <v>420000</v>
      </c>
    </row>
    <row r="56" spans="1:6">
      <c r="A56" s="112" t="s">
        <v>757</v>
      </c>
      <c r="B56" s="124" t="s">
        <v>854</v>
      </c>
      <c r="C56" s="452"/>
      <c r="D56" s="125">
        <v>3</v>
      </c>
      <c r="E56" s="126">
        <v>5000</v>
      </c>
      <c r="F56" s="110">
        <f t="shared" si="1"/>
        <v>375000</v>
      </c>
    </row>
    <row r="57" spans="1:6">
      <c r="A57" s="112" t="s">
        <v>759</v>
      </c>
      <c r="B57" s="124" t="s">
        <v>798</v>
      </c>
      <c r="C57" s="452"/>
      <c r="D57" s="125">
        <v>6</v>
      </c>
      <c r="E57" s="126">
        <v>7046.53</v>
      </c>
      <c r="F57" s="110">
        <f t="shared" si="1"/>
        <v>1056979.5</v>
      </c>
    </row>
    <row r="58" spans="1:6">
      <c r="A58" s="112" t="s">
        <v>761</v>
      </c>
      <c r="B58" s="124" t="s">
        <v>799</v>
      </c>
      <c r="C58" s="452"/>
      <c r="D58" s="125">
        <v>5</v>
      </c>
      <c r="E58" s="126">
        <v>2000</v>
      </c>
      <c r="F58" s="110">
        <f t="shared" si="1"/>
        <v>250000</v>
      </c>
    </row>
    <row r="59" spans="1:6">
      <c r="A59" s="112" t="s">
        <v>763</v>
      </c>
      <c r="B59" s="124" t="s">
        <v>800</v>
      </c>
      <c r="C59" s="452"/>
      <c r="D59" s="125">
        <v>1</v>
      </c>
      <c r="E59" s="126">
        <v>50000</v>
      </c>
      <c r="F59" s="110">
        <f t="shared" si="1"/>
        <v>1250000</v>
      </c>
    </row>
    <row r="60" spans="1:6">
      <c r="A60" s="112" t="s">
        <v>765</v>
      </c>
      <c r="B60" s="127" t="s">
        <v>855</v>
      </c>
      <c r="C60" s="452"/>
      <c r="D60" s="125">
        <v>1</v>
      </c>
      <c r="E60" s="126">
        <v>6000</v>
      </c>
      <c r="F60" s="110">
        <f t="shared" si="1"/>
        <v>150000</v>
      </c>
    </row>
    <row r="61" spans="1:6">
      <c r="A61" s="112" t="s">
        <v>767</v>
      </c>
      <c r="B61" s="127" t="s">
        <v>856</v>
      </c>
      <c r="C61" s="452"/>
      <c r="D61" s="125">
        <v>1</v>
      </c>
      <c r="E61" s="128">
        <v>35000</v>
      </c>
      <c r="F61" s="110">
        <f t="shared" si="1"/>
        <v>875000</v>
      </c>
    </row>
    <row r="62" spans="1:6" ht="29" customHeight="1">
      <c r="A62" s="112" t="s">
        <v>769</v>
      </c>
      <c r="B62" s="129" t="s">
        <v>859</v>
      </c>
      <c r="C62" s="452"/>
      <c r="D62" s="125">
        <v>1</v>
      </c>
      <c r="E62" s="126">
        <v>50000</v>
      </c>
      <c r="F62" s="110">
        <f t="shared" si="1"/>
        <v>1250000</v>
      </c>
    </row>
    <row r="63" spans="1:6" ht="14.5" customHeight="1">
      <c r="A63" s="112" t="s">
        <v>771</v>
      </c>
      <c r="B63" s="124" t="s">
        <v>801</v>
      </c>
      <c r="C63" s="452"/>
      <c r="D63" s="125">
        <v>2</v>
      </c>
      <c r="E63" s="126">
        <v>20000</v>
      </c>
      <c r="F63" s="110">
        <f t="shared" si="1"/>
        <v>1000000</v>
      </c>
    </row>
    <row r="64" spans="1:6" ht="15" customHeight="1" thickBot="1">
      <c r="A64" s="130" t="s">
        <v>773</v>
      </c>
      <c r="B64" s="131" t="s">
        <v>760</v>
      </c>
      <c r="C64" s="453"/>
      <c r="D64" s="132">
        <v>1</v>
      </c>
      <c r="E64" s="133">
        <v>58199.971799999999</v>
      </c>
      <c r="F64" s="110">
        <f t="shared" si="1"/>
        <v>1454999.2949999999</v>
      </c>
    </row>
    <row r="65" spans="1:7" s="6" customFormat="1" ht="16" customHeight="1" thickBot="1">
      <c r="A65" s="134"/>
      <c r="B65" s="135" t="s">
        <v>860</v>
      </c>
      <c r="C65" s="136"/>
      <c r="D65" s="137"/>
      <c r="E65" s="138"/>
      <c r="F65" s="138">
        <f>F15+F44</f>
        <v>39081978.795000002</v>
      </c>
    </row>
    <row r="66" spans="1:7">
      <c r="A66" s="23"/>
    </row>
    <row r="67" spans="1:7" ht="15" thickBot="1">
      <c r="A67" s="23"/>
    </row>
    <row r="68" spans="1:7" s="1" customFormat="1" ht="15" customHeight="1">
      <c r="A68" s="454" t="s">
        <v>802</v>
      </c>
      <c r="B68" s="455"/>
      <c r="C68" s="455"/>
      <c r="D68" s="455"/>
      <c r="E68" s="455"/>
      <c r="F68" s="456"/>
    </row>
    <row r="69" spans="1:7">
      <c r="A69" s="139" t="s">
        <v>0</v>
      </c>
      <c r="B69" s="140" t="s">
        <v>2</v>
      </c>
      <c r="C69" s="140" t="s">
        <v>803</v>
      </c>
      <c r="D69" s="140" t="s">
        <v>804</v>
      </c>
      <c r="E69" s="140" t="s">
        <v>805</v>
      </c>
      <c r="F69" s="141" t="s">
        <v>806</v>
      </c>
    </row>
    <row r="70" spans="1:7" s="6" customFormat="1" ht="58">
      <c r="A70" s="203">
        <v>3</v>
      </c>
      <c r="B70" s="204" t="s">
        <v>807</v>
      </c>
      <c r="C70" s="205" t="s">
        <v>808</v>
      </c>
      <c r="D70" s="206"/>
      <c r="E70" s="206"/>
      <c r="F70" s="142"/>
    </row>
    <row r="71" spans="1:7">
      <c r="A71" s="107" t="s">
        <v>737</v>
      </c>
      <c r="B71" s="37" t="s">
        <v>809</v>
      </c>
      <c r="C71" s="143"/>
      <c r="D71" s="38">
        <v>110</v>
      </c>
      <c r="E71" s="144">
        <v>5220.5596901041945</v>
      </c>
      <c r="F71" s="145">
        <f>D71*E71</f>
        <v>574261.56591146137</v>
      </c>
      <c r="G71" s="4"/>
    </row>
    <row r="72" spans="1:7">
      <c r="A72" s="107" t="s">
        <v>739</v>
      </c>
      <c r="B72" s="37" t="s">
        <v>810</v>
      </c>
      <c r="C72" s="143"/>
      <c r="D72" s="38">
        <v>50</v>
      </c>
      <c r="E72" s="144">
        <v>6525.6996126302429</v>
      </c>
      <c r="F72" s="145">
        <f t="shared" ref="F72:F81" si="2">D72*E72</f>
        <v>326284.98063151212</v>
      </c>
      <c r="G72" s="4"/>
    </row>
    <row r="73" spans="1:7">
      <c r="A73" s="107" t="s">
        <v>741</v>
      </c>
      <c r="B73" s="37" t="s">
        <v>811</v>
      </c>
      <c r="C73" s="143"/>
      <c r="D73" s="38">
        <v>34</v>
      </c>
      <c r="E73" s="144">
        <v>7830.8395351562904</v>
      </c>
      <c r="F73" s="145">
        <f t="shared" si="2"/>
        <v>266248.54419531388</v>
      </c>
      <c r="G73" s="4"/>
    </row>
    <row r="74" spans="1:7">
      <c r="A74" s="107" t="s">
        <v>743</v>
      </c>
      <c r="B74" s="37" t="s">
        <v>812</v>
      </c>
      <c r="C74" s="143"/>
      <c r="D74" s="38">
        <v>50</v>
      </c>
      <c r="E74" s="144">
        <v>7830.8395351562904</v>
      </c>
      <c r="F74" s="145">
        <f t="shared" si="2"/>
        <v>391541.97675781453</v>
      </c>
      <c r="G74" s="4"/>
    </row>
    <row r="75" spans="1:7">
      <c r="A75" s="107" t="s">
        <v>745</v>
      </c>
      <c r="B75" s="37" t="s">
        <v>813</v>
      </c>
      <c r="C75" s="143"/>
      <c r="D75" s="38">
        <v>12</v>
      </c>
      <c r="E75" s="144">
        <v>7830.8395351562913</v>
      </c>
      <c r="F75" s="145">
        <f t="shared" si="2"/>
        <v>93970.074421875499</v>
      </c>
      <c r="G75" s="4"/>
    </row>
    <row r="76" spans="1:7">
      <c r="A76" s="107" t="s">
        <v>747</v>
      </c>
      <c r="B76" s="37" t="s">
        <v>814</v>
      </c>
      <c r="C76" s="143"/>
      <c r="D76" s="38">
        <v>110</v>
      </c>
      <c r="E76" s="144">
        <v>2610.2798450520972</v>
      </c>
      <c r="F76" s="145">
        <f t="shared" si="2"/>
        <v>287130.78295573068</v>
      </c>
      <c r="G76" s="4"/>
    </row>
    <row r="77" spans="1:7">
      <c r="A77" s="107" t="s">
        <v>749</v>
      </c>
      <c r="B77" s="37" t="s">
        <v>815</v>
      </c>
      <c r="C77" s="143"/>
      <c r="D77" s="38">
        <v>2</v>
      </c>
      <c r="E77" s="144">
        <v>130513.99225260486</v>
      </c>
      <c r="F77" s="145">
        <f t="shared" si="2"/>
        <v>261027.98450520972</v>
      </c>
      <c r="G77" s="4"/>
    </row>
    <row r="78" spans="1:7">
      <c r="A78" s="107" t="s">
        <v>751</v>
      </c>
      <c r="B78" s="37" t="s">
        <v>816</v>
      </c>
      <c r="C78" s="143"/>
      <c r="D78" s="38">
        <v>4</v>
      </c>
      <c r="E78" s="144">
        <v>77624.733694495502</v>
      </c>
      <c r="F78" s="145">
        <f t="shared" si="2"/>
        <v>310498.93477798201</v>
      </c>
      <c r="G78" s="4"/>
    </row>
    <row r="79" spans="1:7">
      <c r="A79" s="112" t="s">
        <v>753</v>
      </c>
      <c r="B79" s="37" t="s">
        <v>817</v>
      </c>
      <c r="C79" s="143"/>
      <c r="D79" s="38">
        <v>1</v>
      </c>
      <c r="E79" s="144">
        <v>130513.99225260486</v>
      </c>
      <c r="F79" s="145">
        <f t="shared" si="2"/>
        <v>130513.99225260486</v>
      </c>
      <c r="G79" s="4"/>
    </row>
    <row r="80" spans="1:7">
      <c r="A80" s="112" t="s">
        <v>755</v>
      </c>
      <c r="B80" s="37" t="s">
        <v>818</v>
      </c>
      <c r="C80" s="143"/>
      <c r="D80" s="38">
        <v>1</v>
      </c>
      <c r="E80" s="144">
        <v>130513.99225260486</v>
      </c>
      <c r="F80" s="145">
        <f t="shared" si="2"/>
        <v>130513.99225260486</v>
      </c>
      <c r="G80" s="4"/>
    </row>
    <row r="81" spans="1:7">
      <c r="A81" s="112" t="s">
        <v>757</v>
      </c>
      <c r="B81" s="37" t="s">
        <v>819</v>
      </c>
      <c r="C81" s="143"/>
      <c r="D81" s="21">
        <v>1</v>
      </c>
      <c r="E81" s="144">
        <v>19577.098837890728</v>
      </c>
      <c r="F81" s="145">
        <f t="shared" si="2"/>
        <v>19577.098837890728</v>
      </c>
      <c r="G81" s="4"/>
    </row>
    <row r="82" spans="1:7" ht="15" thickBot="1">
      <c r="A82" s="146"/>
      <c r="B82" s="147" t="s">
        <v>718</v>
      </c>
      <c r="C82" s="148"/>
      <c r="D82" s="148"/>
      <c r="E82" s="149"/>
      <c r="F82" s="150">
        <f>SUM(F71:F81)</f>
        <v>2791569.9275000002</v>
      </c>
    </row>
    <row r="83" spans="1:7">
      <c r="A83" s="23"/>
    </row>
    <row r="84" spans="1:7" ht="15" thickBot="1">
      <c r="A84" s="23"/>
    </row>
    <row r="85" spans="1:7">
      <c r="A85" s="454" t="s">
        <v>820</v>
      </c>
      <c r="B85" s="455"/>
      <c r="C85" s="455"/>
      <c r="D85" s="455"/>
      <c r="E85" s="455"/>
      <c r="F85" s="456"/>
    </row>
    <row r="86" spans="1:7">
      <c r="A86" s="139" t="s">
        <v>0</v>
      </c>
      <c r="B86" s="140" t="s">
        <v>2</v>
      </c>
      <c r="C86" s="140" t="s">
        <v>803</v>
      </c>
      <c r="D86" s="140" t="s">
        <v>804</v>
      </c>
      <c r="E86" s="140" t="s">
        <v>805</v>
      </c>
      <c r="F86" s="141" t="s">
        <v>806</v>
      </c>
    </row>
    <row r="87" spans="1:7" ht="29">
      <c r="A87" s="151">
        <v>4</v>
      </c>
      <c r="B87" s="152" t="s">
        <v>821</v>
      </c>
      <c r="C87" s="38" t="s">
        <v>808</v>
      </c>
      <c r="D87" s="143"/>
      <c r="E87" s="143"/>
      <c r="F87" s="153"/>
    </row>
    <row r="88" spans="1:7">
      <c r="A88" s="107" t="s">
        <v>737</v>
      </c>
      <c r="B88" s="37" t="s">
        <v>809</v>
      </c>
      <c r="C88" s="143"/>
      <c r="D88" s="38">
        <v>110</v>
      </c>
      <c r="E88" s="144">
        <v>5220.5596901041945</v>
      </c>
      <c r="F88" s="145">
        <f>D88*E88</f>
        <v>574261.56591146137</v>
      </c>
    </row>
    <row r="89" spans="1:7">
      <c r="A89" s="107" t="s">
        <v>739</v>
      </c>
      <c r="B89" s="37" t="s">
        <v>810</v>
      </c>
      <c r="C89" s="143"/>
      <c r="D89" s="38">
        <v>50</v>
      </c>
      <c r="E89" s="144">
        <v>6525.6996126302429</v>
      </c>
      <c r="F89" s="145">
        <f t="shared" ref="F89:F98" si="3">D89*E89</f>
        <v>326284.98063151212</v>
      </c>
    </row>
    <row r="90" spans="1:7">
      <c r="A90" s="107" t="s">
        <v>741</v>
      </c>
      <c r="B90" s="37" t="s">
        <v>811</v>
      </c>
      <c r="C90" s="143"/>
      <c r="D90" s="38">
        <v>34</v>
      </c>
      <c r="E90" s="144">
        <v>7830.8395351562904</v>
      </c>
      <c r="F90" s="145">
        <f t="shared" si="3"/>
        <v>266248.54419531388</v>
      </c>
    </row>
    <row r="91" spans="1:7">
      <c r="A91" s="107" t="s">
        <v>743</v>
      </c>
      <c r="B91" s="37" t="s">
        <v>812</v>
      </c>
      <c r="C91" s="143"/>
      <c r="D91" s="38">
        <v>50</v>
      </c>
      <c r="E91" s="144">
        <v>7830.8395351562904</v>
      </c>
      <c r="F91" s="145">
        <f t="shared" si="3"/>
        <v>391541.97675781453</v>
      </c>
    </row>
    <row r="92" spans="1:7">
      <c r="A92" s="107" t="s">
        <v>745</v>
      </c>
      <c r="B92" s="37" t="s">
        <v>813</v>
      </c>
      <c r="C92" s="143"/>
      <c r="D92" s="38">
        <v>12</v>
      </c>
      <c r="E92" s="144">
        <v>7830.8395351562913</v>
      </c>
      <c r="F92" s="145">
        <f t="shared" si="3"/>
        <v>93970.074421875499</v>
      </c>
    </row>
    <row r="93" spans="1:7">
      <c r="A93" s="107" t="s">
        <v>747</v>
      </c>
      <c r="B93" s="37" t="s">
        <v>814</v>
      </c>
      <c r="C93" s="143"/>
      <c r="D93" s="38">
        <v>110</v>
      </c>
      <c r="E93" s="144">
        <v>2610.2798450520972</v>
      </c>
      <c r="F93" s="145">
        <f t="shared" si="3"/>
        <v>287130.78295573068</v>
      </c>
    </row>
    <row r="94" spans="1:7">
      <c r="A94" s="107" t="s">
        <v>749</v>
      </c>
      <c r="B94" s="37" t="s">
        <v>815</v>
      </c>
      <c r="C94" s="143"/>
      <c r="D94" s="38">
        <v>2</v>
      </c>
      <c r="E94" s="144">
        <v>130513.99225260486</v>
      </c>
      <c r="F94" s="145">
        <f t="shared" si="3"/>
        <v>261027.98450520972</v>
      </c>
    </row>
    <row r="95" spans="1:7">
      <c r="A95" s="107" t="s">
        <v>751</v>
      </c>
      <c r="B95" s="37" t="s">
        <v>816</v>
      </c>
      <c r="C95" s="143"/>
      <c r="D95" s="38">
        <v>4</v>
      </c>
      <c r="E95" s="144">
        <v>77624.733694495502</v>
      </c>
      <c r="F95" s="145">
        <f t="shared" si="3"/>
        <v>310498.93477798201</v>
      </c>
    </row>
    <row r="96" spans="1:7">
      <c r="A96" s="112" t="s">
        <v>753</v>
      </c>
      <c r="B96" s="37" t="s">
        <v>817</v>
      </c>
      <c r="C96" s="143"/>
      <c r="D96" s="38">
        <v>1</v>
      </c>
      <c r="E96" s="144">
        <v>130513.99225260486</v>
      </c>
      <c r="F96" s="145">
        <f t="shared" si="3"/>
        <v>130513.99225260486</v>
      </c>
    </row>
    <row r="97" spans="1:6">
      <c r="A97" s="112" t="s">
        <v>755</v>
      </c>
      <c r="B97" s="37" t="s">
        <v>818</v>
      </c>
      <c r="C97" s="143"/>
      <c r="D97" s="38">
        <v>1</v>
      </c>
      <c r="E97" s="144">
        <v>130513.99225260486</v>
      </c>
      <c r="F97" s="145">
        <f t="shared" si="3"/>
        <v>130513.99225260486</v>
      </c>
    </row>
    <row r="98" spans="1:6">
      <c r="A98" s="112" t="s">
        <v>757</v>
      </c>
      <c r="B98" s="37" t="s">
        <v>819</v>
      </c>
      <c r="C98" s="143"/>
      <c r="D98" s="21">
        <v>1</v>
      </c>
      <c r="E98" s="144">
        <v>19577.098837890728</v>
      </c>
      <c r="F98" s="145">
        <f t="shared" si="3"/>
        <v>19577.098837890728</v>
      </c>
    </row>
    <row r="99" spans="1:6" ht="15" thickBot="1">
      <c r="A99" s="156"/>
      <c r="B99" s="147" t="s">
        <v>718</v>
      </c>
      <c r="C99" s="148"/>
      <c r="D99" s="148"/>
      <c r="E99" s="157"/>
      <c r="F99" s="158">
        <f>SUM(F88:F98)</f>
        <v>2791569.9275000002</v>
      </c>
    </row>
    <row r="100" spans="1:6">
      <c r="A100" s="23"/>
    </row>
    <row r="101" spans="1:6" ht="15" thickBot="1">
      <c r="A101" s="23"/>
    </row>
    <row r="102" spans="1:6">
      <c r="A102" s="448" t="s">
        <v>822</v>
      </c>
      <c r="B102" s="449"/>
      <c r="C102" s="449"/>
      <c r="D102" s="449"/>
      <c r="E102" s="449"/>
      <c r="F102" s="450"/>
    </row>
    <row r="103" spans="1:6">
      <c r="A103" s="99" t="s">
        <v>0</v>
      </c>
      <c r="B103" s="159" t="s">
        <v>2</v>
      </c>
      <c r="C103" s="159" t="s">
        <v>864</v>
      </c>
      <c r="D103" s="159" t="s">
        <v>804</v>
      </c>
      <c r="E103" s="159" t="s">
        <v>805</v>
      </c>
      <c r="F103" s="160" t="s">
        <v>806</v>
      </c>
    </row>
    <row r="104" spans="1:6" ht="29">
      <c r="A104" s="161">
        <v>1</v>
      </c>
      <c r="B104" s="162" t="s">
        <v>861</v>
      </c>
      <c r="C104" s="207"/>
      <c r="D104" s="163"/>
      <c r="E104" s="163"/>
      <c r="F104" s="164">
        <v>4817809.415</v>
      </c>
    </row>
    <row r="105" spans="1:6" ht="29">
      <c r="A105" s="107" t="s">
        <v>737</v>
      </c>
      <c r="B105" s="124" t="s">
        <v>862</v>
      </c>
      <c r="C105" s="466" t="s">
        <v>865</v>
      </c>
      <c r="D105" s="125">
        <v>1</v>
      </c>
      <c r="E105" s="165">
        <v>5070009</v>
      </c>
      <c r="F105" s="166">
        <f>D105*E105</f>
        <v>5070009</v>
      </c>
    </row>
    <row r="106" spans="1:6">
      <c r="A106" s="107" t="s">
        <v>739</v>
      </c>
      <c r="B106" s="127" t="s">
        <v>863</v>
      </c>
      <c r="C106" s="467"/>
      <c r="D106" s="167">
        <v>1</v>
      </c>
      <c r="E106" s="165">
        <v>513130.86</v>
      </c>
      <c r="F106" s="166">
        <f>D106*E106</f>
        <v>513130.86</v>
      </c>
    </row>
    <row r="107" spans="1:6" ht="15" thickBot="1">
      <c r="A107" s="169"/>
      <c r="B107" s="170" t="s">
        <v>824</v>
      </c>
      <c r="C107" s="171"/>
      <c r="D107" s="172"/>
      <c r="E107" s="173"/>
      <c r="F107" s="174">
        <f>F105+F106</f>
        <v>5583139.8600000003</v>
      </c>
    </row>
    <row r="109" spans="1:6" ht="15" thickBot="1"/>
    <row r="110" spans="1:6">
      <c r="A110" s="463" t="s">
        <v>825</v>
      </c>
      <c r="B110" s="464"/>
      <c r="C110" s="464"/>
      <c r="D110" s="464"/>
      <c r="E110" s="464"/>
      <c r="F110" s="465"/>
    </row>
    <row r="111" spans="1:6">
      <c r="A111" s="211" t="s">
        <v>0</v>
      </c>
      <c r="B111" s="140" t="s">
        <v>2</v>
      </c>
      <c r="C111" s="140" t="s">
        <v>347</v>
      </c>
      <c r="D111" s="140" t="s">
        <v>804</v>
      </c>
      <c r="E111" s="140" t="s">
        <v>805</v>
      </c>
      <c r="F111" s="141" t="s">
        <v>806</v>
      </c>
    </row>
    <row r="112" spans="1:6" ht="29">
      <c r="A112" s="212">
        <v>1</v>
      </c>
      <c r="B112" s="175" t="s">
        <v>825</v>
      </c>
      <c r="C112" s="176"/>
      <c r="D112" s="177"/>
      <c r="E112" s="177"/>
      <c r="F112" s="213">
        <v>4817809.415</v>
      </c>
    </row>
    <row r="113" spans="1:10">
      <c r="A113" s="168" t="s">
        <v>737</v>
      </c>
      <c r="B113" s="208" t="s">
        <v>866</v>
      </c>
      <c r="C113" s="468" t="s">
        <v>869</v>
      </c>
      <c r="D113" s="38">
        <v>13</v>
      </c>
      <c r="E113" s="154">
        <v>283088.53846153844</v>
      </c>
      <c r="F113" s="155">
        <f>D113*E113</f>
        <v>3680150.9999999995</v>
      </c>
    </row>
    <row r="114" spans="1:10">
      <c r="A114" s="107" t="s">
        <v>739</v>
      </c>
      <c r="B114" s="208" t="s">
        <v>867</v>
      </c>
      <c r="C114" s="469"/>
      <c r="D114" s="38">
        <v>11</v>
      </c>
      <c r="E114" s="154">
        <v>73182.636363636368</v>
      </c>
      <c r="F114" s="155">
        <f>D114*E114</f>
        <v>805009</v>
      </c>
    </row>
    <row r="115" spans="1:10">
      <c r="A115" s="107" t="s">
        <v>741</v>
      </c>
      <c r="B115" s="209" t="s">
        <v>868</v>
      </c>
      <c r="C115" s="470"/>
      <c r="D115" s="38">
        <v>2</v>
      </c>
      <c r="E115" s="154">
        <v>548989.93000000005</v>
      </c>
      <c r="F115" s="155">
        <f>D115*E115</f>
        <v>1097979.8600000001</v>
      </c>
    </row>
    <row r="116" spans="1:10" ht="15" thickBot="1">
      <c r="A116" s="214"/>
      <c r="B116" s="215" t="s">
        <v>826</v>
      </c>
      <c r="C116" s="216"/>
      <c r="D116" s="216"/>
      <c r="E116" s="217"/>
      <c r="F116" s="218">
        <f>SUM(F113:F115)</f>
        <v>5583139.8600000003</v>
      </c>
    </row>
    <row r="118" spans="1:10" ht="15" thickBot="1">
      <c r="F118" s="4"/>
    </row>
    <row r="119" spans="1:10">
      <c r="A119" s="471" t="s">
        <v>870</v>
      </c>
      <c r="B119" s="472"/>
      <c r="C119" s="472"/>
      <c r="D119" s="472"/>
      <c r="E119" s="472"/>
      <c r="F119" s="472"/>
      <c r="G119" s="472"/>
      <c r="H119" s="472"/>
      <c r="I119" s="472"/>
      <c r="J119" s="473"/>
    </row>
    <row r="120" spans="1:10">
      <c r="A120" s="457" t="s">
        <v>1056</v>
      </c>
      <c r="B120" s="458"/>
      <c r="C120" s="458"/>
      <c r="D120" s="458"/>
      <c r="E120" s="458"/>
      <c r="F120" s="458"/>
      <c r="G120" s="458"/>
      <c r="H120" s="458"/>
      <c r="I120" s="458"/>
      <c r="J120" s="459"/>
    </row>
    <row r="121" spans="1:10">
      <c r="A121" s="228" t="s">
        <v>0</v>
      </c>
      <c r="B121" s="225" t="s">
        <v>872</v>
      </c>
      <c r="C121" s="225" t="s">
        <v>871</v>
      </c>
      <c r="D121" s="460" t="s">
        <v>873</v>
      </c>
      <c r="E121" s="460"/>
      <c r="F121" s="461" t="s">
        <v>874</v>
      </c>
      <c r="G121" s="461"/>
      <c r="H121" s="461"/>
      <c r="I121" s="461" t="s">
        <v>875</v>
      </c>
      <c r="J121" s="462"/>
    </row>
    <row r="122" spans="1:10">
      <c r="A122" s="228">
        <v>1</v>
      </c>
      <c r="B122" s="226" t="s">
        <v>877</v>
      </c>
      <c r="C122" s="219" t="s">
        <v>876</v>
      </c>
      <c r="D122" s="461" t="s">
        <v>878</v>
      </c>
      <c r="E122" s="461"/>
      <c r="F122" s="461" t="s">
        <v>879</v>
      </c>
      <c r="G122" s="461"/>
      <c r="H122" s="461"/>
      <c r="I122" s="461" t="s">
        <v>880</v>
      </c>
      <c r="J122" s="462"/>
    </row>
    <row r="123" spans="1:10">
      <c r="A123" s="228">
        <v>2</v>
      </c>
      <c r="B123" s="226" t="s">
        <v>881</v>
      </c>
      <c r="C123" s="219" t="s">
        <v>876</v>
      </c>
      <c r="D123" s="461" t="s">
        <v>878</v>
      </c>
      <c r="E123" s="461"/>
      <c r="F123" s="461" t="s">
        <v>882</v>
      </c>
      <c r="G123" s="461"/>
      <c r="H123" s="461"/>
      <c r="I123" s="461" t="s">
        <v>883</v>
      </c>
      <c r="J123" s="462"/>
    </row>
    <row r="124" spans="1:10">
      <c r="A124" s="228">
        <v>3</v>
      </c>
      <c r="B124" s="227" t="s">
        <v>884</v>
      </c>
      <c r="C124" s="219" t="s">
        <v>876</v>
      </c>
      <c r="D124" s="461" t="s">
        <v>878</v>
      </c>
      <c r="E124" s="461"/>
      <c r="F124" s="461" t="s">
        <v>885</v>
      </c>
      <c r="G124" s="461"/>
      <c r="H124" s="461"/>
      <c r="I124" s="461" t="s">
        <v>886</v>
      </c>
      <c r="J124" s="462"/>
    </row>
    <row r="125" spans="1:10">
      <c r="A125" s="228">
        <v>4</v>
      </c>
      <c r="B125" s="226" t="s">
        <v>888</v>
      </c>
      <c r="C125" s="219" t="s">
        <v>887</v>
      </c>
      <c r="D125" s="461" t="s">
        <v>878</v>
      </c>
      <c r="E125" s="461"/>
      <c r="F125" s="461" t="s">
        <v>889</v>
      </c>
      <c r="G125" s="461"/>
      <c r="H125" s="461"/>
      <c r="I125" s="461" t="s">
        <v>890</v>
      </c>
      <c r="J125" s="462"/>
    </row>
    <row r="126" spans="1:10">
      <c r="A126" s="228">
        <v>5</v>
      </c>
      <c r="B126" s="226" t="s">
        <v>892</v>
      </c>
      <c r="C126" s="219" t="s">
        <v>891</v>
      </c>
      <c r="D126" s="461" t="s">
        <v>878</v>
      </c>
      <c r="E126" s="461"/>
      <c r="F126" s="461" t="s">
        <v>893</v>
      </c>
      <c r="G126" s="461"/>
      <c r="H126" s="461"/>
      <c r="I126" s="461" t="s">
        <v>894</v>
      </c>
      <c r="J126" s="462"/>
    </row>
    <row r="127" spans="1:10">
      <c r="A127" s="228">
        <v>6</v>
      </c>
      <c r="B127" s="226" t="s">
        <v>896</v>
      </c>
      <c r="C127" s="219" t="s">
        <v>895</v>
      </c>
      <c r="D127" s="461" t="s">
        <v>878</v>
      </c>
      <c r="E127" s="461"/>
      <c r="F127" s="461" t="s">
        <v>897</v>
      </c>
      <c r="G127" s="461"/>
      <c r="H127" s="461"/>
      <c r="I127" s="461" t="s">
        <v>898</v>
      </c>
      <c r="J127" s="462"/>
    </row>
    <row r="128" spans="1:10">
      <c r="A128" s="228">
        <v>7</v>
      </c>
      <c r="B128" s="226" t="s">
        <v>900</v>
      </c>
      <c r="C128" s="219" t="s">
        <v>899</v>
      </c>
      <c r="D128" s="461" t="s">
        <v>878</v>
      </c>
      <c r="E128" s="461"/>
      <c r="F128" s="461" t="s">
        <v>901</v>
      </c>
      <c r="G128" s="461"/>
      <c r="H128" s="461"/>
      <c r="I128" s="461" t="s">
        <v>902</v>
      </c>
      <c r="J128" s="462"/>
    </row>
    <row r="129" spans="1:10">
      <c r="A129" s="228">
        <v>8</v>
      </c>
      <c r="B129" s="226" t="s">
        <v>904</v>
      </c>
      <c r="C129" s="219" t="s">
        <v>903</v>
      </c>
      <c r="D129" s="461" t="s">
        <v>878</v>
      </c>
      <c r="E129" s="461"/>
      <c r="F129" s="461" t="s">
        <v>905</v>
      </c>
      <c r="G129" s="461"/>
      <c r="H129" s="461"/>
      <c r="I129" s="461" t="s">
        <v>906</v>
      </c>
      <c r="J129" s="462"/>
    </row>
    <row r="130" spans="1:10">
      <c r="A130" s="228">
        <v>9</v>
      </c>
      <c r="B130" s="226" t="s">
        <v>908</v>
      </c>
      <c r="C130" s="219" t="s">
        <v>907</v>
      </c>
      <c r="D130" s="461" t="s">
        <v>878</v>
      </c>
      <c r="E130" s="461"/>
      <c r="F130" s="461" t="s">
        <v>909</v>
      </c>
      <c r="G130" s="461"/>
      <c r="H130" s="461"/>
      <c r="I130" s="461" t="s">
        <v>910</v>
      </c>
      <c r="J130" s="462"/>
    </row>
    <row r="131" spans="1:10">
      <c r="A131" s="228">
        <v>10</v>
      </c>
      <c r="B131" s="226" t="s">
        <v>911</v>
      </c>
      <c r="C131" s="219" t="s">
        <v>907</v>
      </c>
      <c r="D131" s="461" t="s">
        <v>878</v>
      </c>
      <c r="E131" s="461"/>
      <c r="F131" s="461" t="s">
        <v>912</v>
      </c>
      <c r="G131" s="461"/>
      <c r="H131" s="461"/>
      <c r="I131" s="461" t="s">
        <v>913</v>
      </c>
      <c r="J131" s="462"/>
    </row>
    <row r="132" spans="1:10">
      <c r="A132" s="228">
        <v>11</v>
      </c>
      <c r="B132" s="226" t="s">
        <v>915</v>
      </c>
      <c r="C132" s="219" t="s">
        <v>914</v>
      </c>
      <c r="D132" s="461" t="s">
        <v>878</v>
      </c>
      <c r="E132" s="461"/>
      <c r="F132" s="461" t="s">
        <v>916</v>
      </c>
      <c r="G132" s="461"/>
      <c r="H132" s="461"/>
      <c r="I132" s="461" t="s">
        <v>917</v>
      </c>
      <c r="J132" s="462"/>
    </row>
    <row r="133" spans="1:10">
      <c r="A133" s="228">
        <v>12</v>
      </c>
      <c r="B133" s="226" t="s">
        <v>919</v>
      </c>
      <c r="C133" s="219" t="s">
        <v>918</v>
      </c>
      <c r="D133" s="461" t="s">
        <v>878</v>
      </c>
      <c r="E133" s="461"/>
      <c r="F133" s="461" t="s">
        <v>920</v>
      </c>
      <c r="G133" s="461"/>
      <c r="H133" s="461"/>
      <c r="I133" s="461" t="s">
        <v>921</v>
      </c>
      <c r="J133" s="462"/>
    </row>
    <row r="134" spans="1:10">
      <c r="A134" s="228">
        <v>13</v>
      </c>
      <c r="B134" s="226" t="s">
        <v>923</v>
      </c>
      <c r="C134" s="219" t="s">
        <v>922</v>
      </c>
      <c r="D134" s="461" t="s">
        <v>878</v>
      </c>
      <c r="E134" s="461"/>
      <c r="F134" s="461" t="s">
        <v>924</v>
      </c>
      <c r="G134" s="461"/>
      <c r="H134" s="461"/>
      <c r="I134" s="461" t="s">
        <v>925</v>
      </c>
      <c r="J134" s="462"/>
    </row>
    <row r="135" spans="1:10">
      <c r="A135" s="228">
        <v>14</v>
      </c>
      <c r="B135" s="226" t="s">
        <v>927</v>
      </c>
      <c r="C135" s="219" t="s">
        <v>926</v>
      </c>
      <c r="D135" s="461" t="s">
        <v>878</v>
      </c>
      <c r="E135" s="461"/>
      <c r="F135" s="461" t="s">
        <v>928</v>
      </c>
      <c r="G135" s="461"/>
      <c r="H135" s="461"/>
      <c r="I135" s="461" t="s">
        <v>929</v>
      </c>
      <c r="J135" s="462"/>
    </row>
    <row r="136" spans="1:10">
      <c r="A136" s="228">
        <v>15</v>
      </c>
      <c r="B136" s="226" t="s">
        <v>930</v>
      </c>
      <c r="C136" s="219" t="s">
        <v>887</v>
      </c>
      <c r="D136" s="461" t="s">
        <v>878</v>
      </c>
      <c r="E136" s="461"/>
      <c r="F136" s="461" t="s">
        <v>931</v>
      </c>
      <c r="G136" s="461"/>
      <c r="H136" s="461"/>
      <c r="I136" s="461" t="s">
        <v>932</v>
      </c>
      <c r="J136" s="462"/>
    </row>
    <row r="137" spans="1:10">
      <c r="A137" s="228" t="s">
        <v>933</v>
      </c>
      <c r="B137" s="226" t="s">
        <v>934</v>
      </c>
      <c r="C137" s="219" t="s">
        <v>891</v>
      </c>
      <c r="D137" s="461" t="s">
        <v>935</v>
      </c>
      <c r="E137" s="461"/>
      <c r="F137" s="461" t="s">
        <v>936</v>
      </c>
      <c r="G137" s="461"/>
      <c r="H137" s="461"/>
      <c r="I137" s="461" t="s">
        <v>937</v>
      </c>
      <c r="J137" s="462"/>
    </row>
    <row r="138" spans="1:10">
      <c r="A138" s="228" t="s">
        <v>938</v>
      </c>
      <c r="B138" s="226" t="s">
        <v>940</v>
      </c>
      <c r="C138" s="219" t="s">
        <v>939</v>
      </c>
      <c r="D138" s="461" t="s">
        <v>935</v>
      </c>
      <c r="E138" s="461"/>
      <c r="F138" s="461" t="s">
        <v>941</v>
      </c>
      <c r="G138" s="461"/>
      <c r="H138" s="461"/>
      <c r="I138" s="461" t="s">
        <v>942</v>
      </c>
      <c r="J138" s="462"/>
    </row>
    <row r="139" spans="1:10">
      <c r="A139" s="228" t="s">
        <v>943</v>
      </c>
      <c r="B139" s="226" t="s">
        <v>945</v>
      </c>
      <c r="C139" s="219" t="s">
        <v>944</v>
      </c>
      <c r="D139" s="461" t="s">
        <v>935</v>
      </c>
      <c r="E139" s="461"/>
      <c r="F139" s="461" t="s">
        <v>946</v>
      </c>
      <c r="G139" s="461"/>
      <c r="H139" s="461"/>
      <c r="I139" s="461" t="s">
        <v>947</v>
      </c>
      <c r="J139" s="462"/>
    </row>
    <row r="140" spans="1:10">
      <c r="A140" s="228" t="s">
        <v>948</v>
      </c>
      <c r="B140" s="221" t="s">
        <v>949</v>
      </c>
      <c r="C140" s="220" t="s">
        <v>903</v>
      </c>
      <c r="D140" s="461" t="s">
        <v>935</v>
      </c>
      <c r="E140" s="461"/>
      <c r="F140" s="461" t="s">
        <v>950</v>
      </c>
      <c r="G140" s="461"/>
      <c r="H140" s="461"/>
      <c r="I140" s="461" t="s">
        <v>951</v>
      </c>
      <c r="J140" s="462"/>
    </row>
    <row r="141" spans="1:10">
      <c r="A141" s="228" t="s">
        <v>952</v>
      </c>
      <c r="B141" s="221" t="s">
        <v>954</v>
      </c>
      <c r="C141" s="220" t="s">
        <v>953</v>
      </c>
      <c r="D141" s="461" t="s">
        <v>935</v>
      </c>
      <c r="E141" s="461"/>
      <c r="F141" s="461" t="s">
        <v>955</v>
      </c>
      <c r="G141" s="461"/>
      <c r="H141" s="461"/>
      <c r="I141" s="461" t="s">
        <v>956</v>
      </c>
      <c r="J141" s="462"/>
    </row>
    <row r="142" spans="1:10">
      <c r="A142" s="228" t="s">
        <v>957</v>
      </c>
      <c r="B142" s="223" t="s">
        <v>959</v>
      </c>
      <c r="C142" s="222" t="s">
        <v>958</v>
      </c>
      <c r="D142" s="461" t="s">
        <v>935</v>
      </c>
      <c r="E142" s="461"/>
      <c r="F142" s="461" t="s">
        <v>960</v>
      </c>
      <c r="G142" s="461"/>
      <c r="H142" s="461"/>
      <c r="I142" s="461" t="s">
        <v>961</v>
      </c>
      <c r="J142" s="462"/>
    </row>
    <row r="143" spans="1:10" ht="15.5">
      <c r="A143" s="228" t="s">
        <v>962</v>
      </c>
      <c r="B143" s="224" t="s">
        <v>964</v>
      </c>
      <c r="C143" s="222" t="s">
        <v>963</v>
      </c>
      <c r="D143" s="461" t="s">
        <v>935</v>
      </c>
      <c r="E143" s="461"/>
      <c r="F143" s="461" t="s">
        <v>965</v>
      </c>
      <c r="G143" s="461"/>
      <c r="H143" s="461"/>
      <c r="I143" s="461" t="s">
        <v>966</v>
      </c>
      <c r="J143" s="462"/>
    </row>
    <row r="144" spans="1:10">
      <c r="A144" s="228" t="s">
        <v>967</v>
      </c>
      <c r="B144" s="226" t="s">
        <v>969</v>
      </c>
      <c r="C144" s="219" t="s">
        <v>968</v>
      </c>
      <c r="D144" s="461" t="s">
        <v>935</v>
      </c>
      <c r="E144" s="461"/>
      <c r="F144" s="461" t="s">
        <v>970</v>
      </c>
      <c r="G144" s="461"/>
      <c r="H144" s="461"/>
      <c r="I144" s="461" t="s">
        <v>971</v>
      </c>
      <c r="J144" s="462"/>
    </row>
    <row r="145" spans="1:10">
      <c r="A145" s="228" t="s">
        <v>972</v>
      </c>
      <c r="B145" s="221" t="s">
        <v>974</v>
      </c>
      <c r="C145" s="220" t="s">
        <v>973</v>
      </c>
      <c r="D145" s="461" t="s">
        <v>935</v>
      </c>
      <c r="E145" s="461"/>
      <c r="F145" s="461" t="s">
        <v>975</v>
      </c>
      <c r="G145" s="461"/>
      <c r="H145" s="461"/>
      <c r="I145" s="461" t="s">
        <v>976</v>
      </c>
      <c r="J145" s="462"/>
    </row>
    <row r="146" spans="1:10">
      <c r="A146" s="228" t="s">
        <v>977</v>
      </c>
      <c r="B146" s="223" t="s">
        <v>979</v>
      </c>
      <c r="C146" s="222" t="s">
        <v>978</v>
      </c>
      <c r="D146" s="461" t="s">
        <v>935</v>
      </c>
      <c r="E146" s="461"/>
      <c r="F146" s="461" t="s">
        <v>980</v>
      </c>
      <c r="G146" s="461"/>
      <c r="H146" s="461"/>
      <c r="I146" s="461" t="s">
        <v>981</v>
      </c>
      <c r="J146" s="462"/>
    </row>
    <row r="147" spans="1:10">
      <c r="A147" s="228" t="s">
        <v>982</v>
      </c>
      <c r="B147" s="221" t="s">
        <v>984</v>
      </c>
      <c r="C147" s="220" t="s">
        <v>983</v>
      </c>
      <c r="D147" s="461" t="s">
        <v>935</v>
      </c>
      <c r="E147" s="461"/>
      <c r="F147" s="461" t="s">
        <v>985</v>
      </c>
      <c r="G147" s="461"/>
      <c r="H147" s="461"/>
      <c r="I147" s="461" t="s">
        <v>986</v>
      </c>
      <c r="J147" s="462"/>
    </row>
    <row r="148" spans="1:10">
      <c r="A148" s="228" t="s">
        <v>987</v>
      </c>
      <c r="B148" s="221" t="s">
        <v>989</v>
      </c>
      <c r="C148" s="220" t="s">
        <v>988</v>
      </c>
      <c r="D148" s="461" t="s">
        <v>935</v>
      </c>
      <c r="E148" s="461"/>
      <c r="F148" s="461" t="s">
        <v>990</v>
      </c>
      <c r="G148" s="461"/>
      <c r="H148" s="461"/>
      <c r="I148" s="461" t="s">
        <v>991</v>
      </c>
      <c r="J148" s="462"/>
    </row>
    <row r="149" spans="1:10">
      <c r="A149" s="228" t="s">
        <v>992</v>
      </c>
      <c r="B149" s="226" t="s">
        <v>994</v>
      </c>
      <c r="C149" s="220" t="s">
        <v>993</v>
      </c>
      <c r="D149" s="461" t="s">
        <v>935</v>
      </c>
      <c r="E149" s="461"/>
      <c r="F149" s="461" t="s">
        <v>995</v>
      </c>
      <c r="G149" s="461"/>
      <c r="H149" s="461"/>
      <c r="I149" s="461" t="s">
        <v>996</v>
      </c>
      <c r="J149" s="462"/>
    </row>
    <row r="150" spans="1:10">
      <c r="A150" s="228" t="s">
        <v>997</v>
      </c>
      <c r="B150" s="223" t="s">
        <v>999</v>
      </c>
      <c r="C150" s="222" t="s">
        <v>998</v>
      </c>
      <c r="D150" s="461" t="s">
        <v>935</v>
      </c>
      <c r="E150" s="461"/>
      <c r="F150" s="461" t="s">
        <v>1000</v>
      </c>
      <c r="G150" s="461"/>
      <c r="H150" s="461"/>
      <c r="I150" s="461" t="s">
        <v>1001</v>
      </c>
      <c r="J150" s="462"/>
    </row>
    <row r="151" spans="1:10">
      <c r="A151" s="228" t="s">
        <v>1002</v>
      </c>
      <c r="B151" s="221" t="s">
        <v>1004</v>
      </c>
      <c r="C151" s="220" t="s">
        <v>1003</v>
      </c>
      <c r="D151" s="461" t="s">
        <v>935</v>
      </c>
      <c r="E151" s="461"/>
      <c r="F151" s="461" t="s">
        <v>1005</v>
      </c>
      <c r="G151" s="461"/>
      <c r="H151" s="461"/>
      <c r="I151" s="461" t="s">
        <v>1006</v>
      </c>
      <c r="J151" s="462"/>
    </row>
    <row r="152" spans="1:10">
      <c r="A152" s="228" t="s">
        <v>1007</v>
      </c>
      <c r="B152" s="221" t="s">
        <v>1009</v>
      </c>
      <c r="C152" s="220" t="s">
        <v>1008</v>
      </c>
      <c r="D152" s="461" t="s">
        <v>935</v>
      </c>
      <c r="E152" s="461"/>
      <c r="F152" s="461" t="s">
        <v>1010</v>
      </c>
      <c r="G152" s="461"/>
      <c r="H152" s="461"/>
      <c r="I152" s="461" t="s">
        <v>1011</v>
      </c>
      <c r="J152" s="462"/>
    </row>
    <row r="153" spans="1:10">
      <c r="A153" s="228" t="s">
        <v>1012</v>
      </c>
      <c r="B153" s="221" t="s">
        <v>1014</v>
      </c>
      <c r="C153" s="220" t="s">
        <v>1013</v>
      </c>
      <c r="D153" s="461" t="s">
        <v>935</v>
      </c>
      <c r="E153" s="461"/>
      <c r="F153" s="461" t="s">
        <v>1015</v>
      </c>
      <c r="G153" s="461"/>
      <c r="H153" s="461"/>
      <c r="I153" s="461" t="s">
        <v>1016</v>
      </c>
      <c r="J153" s="462"/>
    </row>
    <row r="154" spans="1:10">
      <c r="A154" s="228" t="s">
        <v>1017</v>
      </c>
      <c r="B154" s="221" t="s">
        <v>1019</v>
      </c>
      <c r="C154" s="220" t="s">
        <v>1018</v>
      </c>
      <c r="D154" s="461" t="s">
        <v>935</v>
      </c>
      <c r="E154" s="461"/>
      <c r="F154" s="461" t="s">
        <v>1020</v>
      </c>
      <c r="G154" s="461"/>
      <c r="H154" s="461"/>
      <c r="I154" s="461" t="s">
        <v>1021</v>
      </c>
      <c r="J154" s="462"/>
    </row>
    <row r="155" spans="1:10">
      <c r="A155" s="228" t="s">
        <v>1022</v>
      </c>
      <c r="B155" s="221" t="s">
        <v>1024</v>
      </c>
      <c r="C155" s="220" t="s">
        <v>1023</v>
      </c>
      <c r="D155" s="461" t="s">
        <v>935</v>
      </c>
      <c r="E155" s="461"/>
      <c r="F155" s="461" t="s">
        <v>1025</v>
      </c>
      <c r="G155" s="461"/>
      <c r="H155" s="461"/>
      <c r="I155" s="461" t="s">
        <v>1026</v>
      </c>
      <c r="J155" s="462"/>
    </row>
    <row r="156" spans="1:10">
      <c r="A156" s="228" t="s">
        <v>1027</v>
      </c>
      <c r="B156" s="223" t="s">
        <v>1028</v>
      </c>
      <c r="C156" s="222" t="s">
        <v>1008</v>
      </c>
      <c r="D156" s="461" t="s">
        <v>935</v>
      </c>
      <c r="E156" s="461"/>
      <c r="F156" s="461" t="s">
        <v>1029</v>
      </c>
      <c r="G156" s="461"/>
      <c r="H156" s="461"/>
      <c r="I156" s="461" t="s">
        <v>1030</v>
      </c>
      <c r="J156" s="462"/>
    </row>
    <row r="157" spans="1:10">
      <c r="A157" s="228" t="s">
        <v>1031</v>
      </c>
      <c r="B157" s="223" t="s">
        <v>1033</v>
      </c>
      <c r="C157" s="222" t="s">
        <v>1032</v>
      </c>
      <c r="D157" s="461" t="s">
        <v>935</v>
      </c>
      <c r="E157" s="461"/>
      <c r="F157" s="461" t="s">
        <v>1034</v>
      </c>
      <c r="G157" s="461"/>
      <c r="H157" s="461"/>
      <c r="I157" s="461" t="s">
        <v>1035</v>
      </c>
      <c r="J157" s="462"/>
    </row>
    <row r="158" spans="1:10">
      <c r="A158" s="228" t="s">
        <v>1036</v>
      </c>
      <c r="B158" s="223" t="s">
        <v>1038</v>
      </c>
      <c r="C158" s="222" t="s">
        <v>1037</v>
      </c>
      <c r="D158" s="461" t="s">
        <v>935</v>
      </c>
      <c r="E158" s="461"/>
      <c r="F158" s="461" t="s">
        <v>1039</v>
      </c>
      <c r="G158" s="461"/>
      <c r="H158" s="461"/>
      <c r="I158" s="461" t="s">
        <v>1040</v>
      </c>
      <c r="J158" s="462"/>
    </row>
    <row r="159" spans="1:10">
      <c r="A159" s="228" t="s">
        <v>1041</v>
      </c>
      <c r="B159" s="221" t="s">
        <v>1043</v>
      </c>
      <c r="C159" s="220" t="s">
        <v>1042</v>
      </c>
      <c r="D159" s="461" t="s">
        <v>935</v>
      </c>
      <c r="E159" s="461"/>
      <c r="F159" s="461" t="s">
        <v>1044</v>
      </c>
      <c r="G159" s="461"/>
      <c r="H159" s="461"/>
      <c r="I159" s="461" t="s">
        <v>1045</v>
      </c>
      <c r="J159" s="462"/>
    </row>
    <row r="160" spans="1:10">
      <c r="A160" s="228" t="s">
        <v>1046</v>
      </c>
      <c r="B160" s="221" t="s">
        <v>1048</v>
      </c>
      <c r="C160" s="220" t="s">
        <v>1047</v>
      </c>
      <c r="D160" s="461" t="s">
        <v>935</v>
      </c>
      <c r="E160" s="461"/>
      <c r="F160" s="461" t="s">
        <v>1049</v>
      </c>
      <c r="G160" s="461"/>
      <c r="H160" s="461"/>
      <c r="I160" s="461" t="s">
        <v>1050</v>
      </c>
      <c r="J160" s="462"/>
    </row>
    <row r="161" spans="1:10" ht="15" thickBot="1">
      <c r="A161" s="229" t="s">
        <v>1051</v>
      </c>
      <c r="B161" s="230" t="s">
        <v>1053</v>
      </c>
      <c r="C161" s="231" t="s">
        <v>1052</v>
      </c>
      <c r="D161" s="474" t="s">
        <v>935</v>
      </c>
      <c r="E161" s="474"/>
      <c r="F161" s="474" t="s">
        <v>1054</v>
      </c>
      <c r="G161" s="474"/>
      <c r="H161" s="474"/>
      <c r="I161" s="474" t="s">
        <v>1055</v>
      </c>
      <c r="J161" s="475"/>
    </row>
  </sheetData>
  <mergeCells count="136">
    <mergeCell ref="D161:E161"/>
    <mergeCell ref="F161:H161"/>
    <mergeCell ref="I161:J161"/>
    <mergeCell ref="D158:E158"/>
    <mergeCell ref="F158:H158"/>
    <mergeCell ref="I158:J158"/>
    <mergeCell ref="D159:E159"/>
    <mergeCell ref="F159:H159"/>
    <mergeCell ref="I159:J159"/>
    <mergeCell ref="D160:E160"/>
    <mergeCell ref="F160:H160"/>
    <mergeCell ref="I160:J160"/>
    <mergeCell ref="D155:E155"/>
    <mergeCell ref="F155:H155"/>
    <mergeCell ref="I155:J155"/>
    <mergeCell ref="D156:E156"/>
    <mergeCell ref="F156:H156"/>
    <mergeCell ref="I156:J156"/>
    <mergeCell ref="D157:E157"/>
    <mergeCell ref="F157:H157"/>
    <mergeCell ref="I157:J157"/>
    <mergeCell ref="D152:E152"/>
    <mergeCell ref="F152:H152"/>
    <mergeCell ref="I152:J152"/>
    <mergeCell ref="D153:E153"/>
    <mergeCell ref="F153:H153"/>
    <mergeCell ref="I153:J153"/>
    <mergeCell ref="D154:E154"/>
    <mergeCell ref="F154:H154"/>
    <mergeCell ref="I154:J154"/>
    <mergeCell ref="D149:E149"/>
    <mergeCell ref="F149:H149"/>
    <mergeCell ref="I149:J149"/>
    <mergeCell ref="D150:E150"/>
    <mergeCell ref="F150:H150"/>
    <mergeCell ref="I150:J150"/>
    <mergeCell ref="D151:E151"/>
    <mergeCell ref="F151:H151"/>
    <mergeCell ref="I151:J151"/>
    <mergeCell ref="D146:E146"/>
    <mergeCell ref="F146:H146"/>
    <mergeCell ref="I146:J146"/>
    <mergeCell ref="D147:E147"/>
    <mergeCell ref="F147:H147"/>
    <mergeCell ref="I147:J147"/>
    <mergeCell ref="D148:E148"/>
    <mergeCell ref="F148:H148"/>
    <mergeCell ref="I148:J148"/>
    <mergeCell ref="D143:E143"/>
    <mergeCell ref="F143:H143"/>
    <mergeCell ref="I143:J143"/>
    <mergeCell ref="D144:E144"/>
    <mergeCell ref="F144:H144"/>
    <mergeCell ref="I144:J144"/>
    <mergeCell ref="D145:E145"/>
    <mergeCell ref="F145:H145"/>
    <mergeCell ref="I145:J145"/>
    <mergeCell ref="D140:E140"/>
    <mergeCell ref="F140:H140"/>
    <mergeCell ref="I140:J140"/>
    <mergeCell ref="D141:E141"/>
    <mergeCell ref="F141:H141"/>
    <mergeCell ref="I141:J141"/>
    <mergeCell ref="D142:E142"/>
    <mergeCell ref="F142:H142"/>
    <mergeCell ref="I142:J142"/>
    <mergeCell ref="D137:E137"/>
    <mergeCell ref="F137:H137"/>
    <mergeCell ref="I137:J137"/>
    <mergeCell ref="D138:E138"/>
    <mergeCell ref="F138:H138"/>
    <mergeCell ref="I138:J138"/>
    <mergeCell ref="D139:E139"/>
    <mergeCell ref="F139:H139"/>
    <mergeCell ref="I139:J139"/>
    <mergeCell ref="D134:E134"/>
    <mergeCell ref="F134:H134"/>
    <mergeCell ref="I134:J134"/>
    <mergeCell ref="D135:E135"/>
    <mergeCell ref="F135:H135"/>
    <mergeCell ref="I135:J135"/>
    <mergeCell ref="D136:E136"/>
    <mergeCell ref="F136:H136"/>
    <mergeCell ref="I136:J136"/>
    <mergeCell ref="D131:E131"/>
    <mergeCell ref="F131:H131"/>
    <mergeCell ref="I131:J131"/>
    <mergeCell ref="D132:E132"/>
    <mergeCell ref="F132:H132"/>
    <mergeCell ref="I132:J132"/>
    <mergeCell ref="D133:E133"/>
    <mergeCell ref="F133:H133"/>
    <mergeCell ref="I133:J133"/>
    <mergeCell ref="D128:E128"/>
    <mergeCell ref="F128:H128"/>
    <mergeCell ref="I128:J128"/>
    <mergeCell ref="D129:E129"/>
    <mergeCell ref="F129:H129"/>
    <mergeCell ref="I129:J129"/>
    <mergeCell ref="D130:E130"/>
    <mergeCell ref="F130:H130"/>
    <mergeCell ref="I130:J130"/>
    <mergeCell ref="D125:E125"/>
    <mergeCell ref="F125:H125"/>
    <mergeCell ref="I125:J125"/>
    <mergeCell ref="D126:E126"/>
    <mergeCell ref="F126:H126"/>
    <mergeCell ref="I126:J126"/>
    <mergeCell ref="D127:E127"/>
    <mergeCell ref="F127:H127"/>
    <mergeCell ref="I127:J127"/>
    <mergeCell ref="D122:E122"/>
    <mergeCell ref="F122:H122"/>
    <mergeCell ref="I122:J122"/>
    <mergeCell ref="D123:E123"/>
    <mergeCell ref="F123:H123"/>
    <mergeCell ref="I123:J123"/>
    <mergeCell ref="D124:E124"/>
    <mergeCell ref="F124:H124"/>
    <mergeCell ref="I124:J124"/>
    <mergeCell ref="A1:E1"/>
    <mergeCell ref="A2:E2"/>
    <mergeCell ref="A13:F13"/>
    <mergeCell ref="C17:C42"/>
    <mergeCell ref="C46:C64"/>
    <mergeCell ref="A68:F68"/>
    <mergeCell ref="A120:J120"/>
    <mergeCell ref="D121:E121"/>
    <mergeCell ref="F121:H121"/>
    <mergeCell ref="I121:J121"/>
    <mergeCell ref="A85:F85"/>
    <mergeCell ref="A102:F102"/>
    <mergeCell ref="A110:F110"/>
    <mergeCell ref="C105:C106"/>
    <mergeCell ref="C113:C115"/>
    <mergeCell ref="A119:J1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3D3B-6B52-4F77-B8EE-D53819EE222F}">
  <sheetPr>
    <tabColor theme="3" tint="0.59999389629810485"/>
  </sheetPr>
  <dimension ref="A1:I126"/>
  <sheetViews>
    <sheetView topLeftCell="A102" workbookViewId="0">
      <selection activeCell="A76" sqref="A76:F116"/>
    </sheetView>
  </sheetViews>
  <sheetFormatPr defaultRowHeight="14.5"/>
  <cols>
    <col min="1" max="1" width="6.54296875" style="178" customWidth="1"/>
    <col min="2" max="2" width="34.1796875" customWidth="1"/>
    <col min="3" max="3" width="21.08984375" customWidth="1"/>
    <col min="4" max="5" width="13.81640625" customWidth="1"/>
    <col min="6" max="6" width="13.7265625" customWidth="1"/>
    <col min="7" max="7" width="14.54296875" customWidth="1"/>
    <col min="8" max="8" width="13.7265625" customWidth="1"/>
    <col min="9" max="9" width="11.08984375" bestFit="1" customWidth="1"/>
  </cols>
  <sheetData>
    <row r="1" spans="1:9" ht="18.5">
      <c r="A1" s="446" t="s">
        <v>721</v>
      </c>
      <c r="B1" s="446"/>
      <c r="C1" s="446"/>
      <c r="D1" s="446"/>
      <c r="E1" s="446"/>
    </row>
    <row r="2" spans="1:9" ht="18.5">
      <c r="A2" s="447" t="s">
        <v>1323</v>
      </c>
      <c r="B2" s="447"/>
      <c r="C2" s="447"/>
      <c r="D2" s="447"/>
      <c r="E2" s="447"/>
    </row>
    <row r="3" spans="1:9" ht="18.5">
      <c r="A3" s="86"/>
      <c r="B3" s="86"/>
      <c r="C3" s="86"/>
      <c r="D3" s="86"/>
      <c r="E3" s="86"/>
    </row>
    <row r="4" spans="1:9" ht="18.5">
      <c r="A4" s="476" t="s">
        <v>1324</v>
      </c>
      <c r="B4" s="476"/>
      <c r="C4" s="476"/>
      <c r="D4" s="476"/>
      <c r="E4" s="476"/>
    </row>
    <row r="5" spans="1:9" ht="16" thickBot="1">
      <c r="A5" s="232"/>
      <c r="B5" s="232"/>
      <c r="C5" s="232"/>
      <c r="D5" s="232"/>
      <c r="E5" s="232"/>
    </row>
    <row r="6" spans="1:9" ht="15.5">
      <c r="A6" s="233" t="s">
        <v>0</v>
      </c>
      <c r="B6" s="88" t="s">
        <v>722</v>
      </c>
      <c r="C6" s="88" t="s">
        <v>703</v>
      </c>
      <c r="D6" s="88" t="s">
        <v>724</v>
      </c>
      <c r="E6" s="89" t="s">
        <v>1057</v>
      </c>
      <c r="F6" s="210"/>
    </row>
    <row r="7" spans="1:9">
      <c r="A7" s="151">
        <v>1</v>
      </c>
      <c r="B7" s="292" t="s">
        <v>1058</v>
      </c>
      <c r="C7" s="293">
        <f>E7/$E$11</f>
        <v>0.59999999992835573</v>
      </c>
      <c r="D7" s="294">
        <v>16749419.5</v>
      </c>
      <c r="E7" s="295">
        <v>16749419.5</v>
      </c>
      <c r="F7" s="343"/>
      <c r="G7" s="341"/>
      <c r="H7" s="4"/>
      <c r="I7" s="4">
        <f>H7/5</f>
        <v>0</v>
      </c>
    </row>
    <row r="8" spans="1:9">
      <c r="A8" s="151">
        <v>2</v>
      </c>
      <c r="B8" s="296" t="s">
        <v>1059</v>
      </c>
      <c r="C8" s="293">
        <f>E8/$E$11</f>
        <v>5.0000000053733201E-2</v>
      </c>
      <c r="D8" s="154">
        <v>1395784.96</v>
      </c>
      <c r="E8" s="155">
        <v>1395784.96</v>
      </c>
      <c r="F8" s="344"/>
      <c r="G8" s="341"/>
      <c r="H8" s="4"/>
    </row>
    <row r="9" spans="1:9">
      <c r="A9" s="151">
        <v>3</v>
      </c>
      <c r="B9" s="55" t="s">
        <v>1060</v>
      </c>
      <c r="C9" s="293">
        <f>E9/$E$11</f>
        <v>0.29999999996417787</v>
      </c>
      <c r="D9" s="154">
        <v>8374709.75</v>
      </c>
      <c r="E9" s="155">
        <v>8374709.75</v>
      </c>
      <c r="F9" s="344"/>
      <c r="G9" s="341"/>
      <c r="H9" s="4"/>
      <c r="I9" s="4">
        <f>H9/2</f>
        <v>0</v>
      </c>
    </row>
    <row r="10" spans="1:9" ht="29">
      <c r="A10" s="151">
        <v>4</v>
      </c>
      <c r="B10" s="93" t="s">
        <v>1061</v>
      </c>
      <c r="C10" s="293">
        <f>E10/$E$11</f>
        <v>5.0000000053733201E-2</v>
      </c>
      <c r="D10" s="154">
        <v>1395784.96</v>
      </c>
      <c r="E10" s="155">
        <v>1395784.96</v>
      </c>
      <c r="F10" s="344"/>
      <c r="G10" s="341"/>
      <c r="H10" s="4"/>
      <c r="I10" s="4">
        <f>H10/8</f>
        <v>0</v>
      </c>
    </row>
    <row r="11" spans="1:9" ht="15" thickBot="1">
      <c r="A11" s="267"/>
      <c r="B11" s="477" t="s">
        <v>1062</v>
      </c>
      <c r="C11" s="477"/>
      <c r="D11" s="477"/>
      <c r="E11" s="297">
        <f>SUM(E7:E10)</f>
        <v>27915699.170000002</v>
      </c>
      <c r="F11" s="343"/>
    </row>
    <row r="12" spans="1:9">
      <c r="H12" s="4"/>
    </row>
    <row r="13" spans="1:9" ht="15" thickBot="1"/>
    <row r="14" spans="1:9">
      <c r="A14" s="478" t="s">
        <v>1063</v>
      </c>
      <c r="B14" s="479"/>
      <c r="C14" s="479"/>
      <c r="D14" s="479"/>
      <c r="E14" s="479"/>
      <c r="F14" s="480"/>
    </row>
    <row r="15" spans="1:9" ht="43.5">
      <c r="A15" s="234" t="s">
        <v>1064</v>
      </c>
      <c r="B15" s="235" t="s">
        <v>1065</v>
      </c>
      <c r="C15" s="235" t="s">
        <v>3</v>
      </c>
      <c r="D15" s="236" t="s">
        <v>1066</v>
      </c>
      <c r="E15" s="236" t="s">
        <v>1127</v>
      </c>
      <c r="F15" s="237" t="s">
        <v>734</v>
      </c>
    </row>
    <row r="16" spans="1:9">
      <c r="A16" s="238">
        <v>1</v>
      </c>
      <c r="B16" s="239" t="s">
        <v>1067</v>
      </c>
      <c r="C16" s="240"/>
      <c r="D16" s="239"/>
      <c r="E16" s="239"/>
      <c r="F16" s="241"/>
    </row>
    <row r="17" spans="1:6">
      <c r="A17" s="242"/>
      <c r="B17" s="243" t="s">
        <v>1068</v>
      </c>
      <c r="C17" s="243"/>
      <c r="D17" s="243"/>
      <c r="E17" s="243"/>
      <c r="F17" s="244"/>
    </row>
    <row r="18" spans="1:6">
      <c r="A18" s="245" t="s">
        <v>737</v>
      </c>
      <c r="B18" s="93" t="s">
        <v>1069</v>
      </c>
      <c r="C18" s="412" t="s">
        <v>1070</v>
      </c>
      <c r="D18" s="38">
        <v>5</v>
      </c>
      <c r="E18" s="154">
        <v>35000</v>
      </c>
      <c r="F18" s="246">
        <f>E18*D18</f>
        <v>175000</v>
      </c>
    </row>
    <row r="19" spans="1:6">
      <c r="A19" s="245" t="s">
        <v>739</v>
      </c>
      <c r="B19" s="93" t="s">
        <v>1071</v>
      </c>
      <c r="C19" s="414"/>
      <c r="D19" s="38">
        <v>5</v>
      </c>
      <c r="E19" s="154">
        <v>105000</v>
      </c>
      <c r="F19" s="246">
        <f>E19*D19</f>
        <v>525000</v>
      </c>
    </row>
    <row r="20" spans="1:6">
      <c r="A20" s="245" t="s">
        <v>741</v>
      </c>
      <c r="B20" s="93" t="s">
        <v>1126</v>
      </c>
      <c r="C20" s="414"/>
      <c r="D20" s="38">
        <v>5</v>
      </c>
      <c r="E20" s="154">
        <v>40000</v>
      </c>
      <c r="F20" s="246">
        <f>E20*D20</f>
        <v>200000</v>
      </c>
    </row>
    <row r="21" spans="1:6">
      <c r="A21" s="245" t="s">
        <v>743</v>
      </c>
      <c r="B21" s="93" t="s">
        <v>1072</v>
      </c>
      <c r="C21" s="413"/>
      <c r="D21" s="38">
        <v>5</v>
      </c>
      <c r="E21" s="154">
        <v>15000</v>
      </c>
      <c r="F21" s="246">
        <f>E21*D21</f>
        <v>75000</v>
      </c>
    </row>
    <row r="22" spans="1:6">
      <c r="A22" s="247"/>
      <c r="B22" s="63" t="s">
        <v>1073</v>
      </c>
      <c r="C22" s="248"/>
      <c r="D22" s="249"/>
      <c r="E22" s="250"/>
      <c r="F22" s="251">
        <f>SUM(F18:F21)</f>
        <v>975000</v>
      </c>
    </row>
    <row r="23" spans="1:6">
      <c r="A23" s="238">
        <v>2</v>
      </c>
      <c r="B23" s="206" t="s">
        <v>1074</v>
      </c>
      <c r="C23" s="206"/>
      <c r="D23" s="206"/>
      <c r="E23" s="206"/>
      <c r="F23" s="252"/>
    </row>
    <row r="24" spans="1:6">
      <c r="A24" s="247"/>
      <c r="B24" s="243" t="s">
        <v>1075</v>
      </c>
      <c r="C24" s="243"/>
      <c r="D24" s="243"/>
      <c r="E24" s="243"/>
      <c r="F24" s="244"/>
    </row>
    <row r="25" spans="1:6">
      <c r="A25" s="151" t="s">
        <v>737</v>
      </c>
      <c r="B25" s="93" t="s">
        <v>1128</v>
      </c>
      <c r="C25" s="412" t="s">
        <v>1076</v>
      </c>
      <c r="D25" s="38">
        <v>23</v>
      </c>
      <c r="E25" s="154">
        <v>24000</v>
      </c>
      <c r="F25" s="246">
        <f t="shared" ref="F25:F31" si="0">E25*D25</f>
        <v>552000</v>
      </c>
    </row>
    <row r="26" spans="1:6">
      <c r="A26" s="151" t="s">
        <v>739</v>
      </c>
      <c r="B26" s="93" t="s">
        <v>1129</v>
      </c>
      <c r="C26" s="414"/>
      <c r="D26" s="38">
        <v>23</v>
      </c>
      <c r="E26" s="154">
        <v>24000</v>
      </c>
      <c r="F26" s="246">
        <f t="shared" si="0"/>
        <v>552000</v>
      </c>
    </row>
    <row r="27" spans="1:6">
      <c r="A27" s="151" t="s">
        <v>741</v>
      </c>
      <c r="B27" s="93" t="s">
        <v>1130</v>
      </c>
      <c r="C27" s="414"/>
      <c r="D27" s="38">
        <v>23</v>
      </c>
      <c r="E27" s="154">
        <v>22000</v>
      </c>
      <c r="F27" s="246">
        <f t="shared" si="0"/>
        <v>506000</v>
      </c>
    </row>
    <row r="28" spans="1:6">
      <c r="A28" s="151" t="s">
        <v>743</v>
      </c>
      <c r="B28" s="93" t="s">
        <v>1077</v>
      </c>
      <c r="C28" s="414"/>
      <c r="D28" s="38">
        <v>23</v>
      </c>
      <c r="E28" s="154">
        <v>60000</v>
      </c>
      <c r="F28" s="246">
        <f t="shared" si="0"/>
        <v>1380000</v>
      </c>
    </row>
    <row r="29" spans="1:6">
      <c r="A29" s="151" t="s">
        <v>745</v>
      </c>
      <c r="B29" s="93" t="s">
        <v>1078</v>
      </c>
      <c r="C29" s="414"/>
      <c r="D29" s="38">
        <v>23</v>
      </c>
      <c r="E29" s="154">
        <v>35000</v>
      </c>
      <c r="F29" s="246">
        <f t="shared" si="0"/>
        <v>805000</v>
      </c>
    </row>
    <row r="30" spans="1:6" ht="29">
      <c r="A30" s="151" t="s">
        <v>747</v>
      </c>
      <c r="B30" s="93" t="s">
        <v>1079</v>
      </c>
      <c r="C30" s="414"/>
      <c r="D30" s="38">
        <v>23</v>
      </c>
      <c r="E30" s="154">
        <v>60000</v>
      </c>
      <c r="F30" s="246">
        <f t="shared" si="0"/>
        <v>1380000</v>
      </c>
    </row>
    <row r="31" spans="1:6">
      <c r="A31" s="151" t="s">
        <v>749</v>
      </c>
      <c r="B31" s="93" t="s">
        <v>1080</v>
      </c>
      <c r="C31" s="413"/>
      <c r="D31" s="38">
        <v>23</v>
      </c>
      <c r="E31" s="154">
        <v>212500</v>
      </c>
      <c r="F31" s="246">
        <f t="shared" si="0"/>
        <v>4887500</v>
      </c>
    </row>
    <row r="32" spans="1:6">
      <c r="A32" s="253"/>
      <c r="B32" s="63" t="s">
        <v>1073</v>
      </c>
      <c r="C32" s="254"/>
      <c r="D32" s="254"/>
      <c r="E32" s="254"/>
      <c r="F32" s="255">
        <f>SUM(F25:F31)</f>
        <v>10062500</v>
      </c>
    </row>
    <row r="33" spans="1:6">
      <c r="A33" s="238">
        <v>3</v>
      </c>
      <c r="B33" s="481" t="s">
        <v>1081</v>
      </c>
      <c r="C33" s="481"/>
      <c r="D33" s="481"/>
      <c r="E33" s="481"/>
      <c r="F33" s="482"/>
    </row>
    <row r="34" spans="1:6">
      <c r="A34" s="245" t="s">
        <v>737</v>
      </c>
      <c r="B34" s="93" t="s">
        <v>1082</v>
      </c>
      <c r="C34" s="412" t="s">
        <v>1083</v>
      </c>
      <c r="D34" s="38">
        <v>5</v>
      </c>
      <c r="E34" s="154">
        <v>32983.901199999826</v>
      </c>
      <c r="F34" s="246">
        <f t="shared" ref="F34:F39" si="1">E34*D34</f>
        <v>164919.50599999912</v>
      </c>
    </row>
    <row r="35" spans="1:6">
      <c r="A35" s="245" t="s">
        <v>739</v>
      </c>
      <c r="B35" s="93" t="s">
        <v>1084</v>
      </c>
      <c r="C35" s="414"/>
      <c r="D35" s="38">
        <v>5</v>
      </c>
      <c r="E35" s="154">
        <v>15000</v>
      </c>
      <c r="F35" s="246">
        <f t="shared" si="1"/>
        <v>75000</v>
      </c>
    </row>
    <row r="36" spans="1:6" ht="29">
      <c r="A36" s="245" t="s">
        <v>741</v>
      </c>
      <c r="B36" s="93" t="s">
        <v>1085</v>
      </c>
      <c r="C36" s="414"/>
      <c r="D36" s="38">
        <v>5</v>
      </c>
      <c r="E36" s="154">
        <v>40000</v>
      </c>
      <c r="F36" s="246">
        <f t="shared" si="1"/>
        <v>200000</v>
      </c>
    </row>
    <row r="37" spans="1:6">
      <c r="A37" s="245" t="s">
        <v>743</v>
      </c>
      <c r="B37" s="93" t="s">
        <v>1086</v>
      </c>
      <c r="C37" s="414"/>
      <c r="D37" s="38">
        <v>5</v>
      </c>
      <c r="E37" s="154">
        <v>112000</v>
      </c>
      <c r="F37" s="246">
        <f t="shared" si="1"/>
        <v>560000</v>
      </c>
    </row>
    <row r="38" spans="1:6">
      <c r="A38" s="245" t="s">
        <v>745</v>
      </c>
      <c r="B38" s="93" t="s">
        <v>1087</v>
      </c>
      <c r="C38" s="414"/>
      <c r="D38" s="38">
        <v>5</v>
      </c>
      <c r="E38" s="154">
        <v>14000</v>
      </c>
      <c r="F38" s="246">
        <f t="shared" si="1"/>
        <v>70000</v>
      </c>
    </row>
    <row r="39" spans="1:6">
      <c r="A39" s="245" t="s">
        <v>747</v>
      </c>
      <c r="B39" s="93" t="s">
        <v>1088</v>
      </c>
      <c r="C39" s="413"/>
      <c r="D39" s="38">
        <v>5</v>
      </c>
      <c r="E39" s="154">
        <v>30000</v>
      </c>
      <c r="F39" s="246">
        <f t="shared" si="1"/>
        <v>150000</v>
      </c>
    </row>
    <row r="40" spans="1:6">
      <c r="A40" s="247"/>
      <c r="B40" s="63" t="s">
        <v>1073</v>
      </c>
      <c r="C40" s="483"/>
      <c r="D40" s="483"/>
      <c r="E40" s="483"/>
      <c r="F40" s="251">
        <f>SUM(F34:F39)</f>
        <v>1219919.5059999991</v>
      </c>
    </row>
    <row r="41" spans="1:6">
      <c r="A41" s="238">
        <v>4</v>
      </c>
      <c r="B41" s="481" t="s">
        <v>1089</v>
      </c>
      <c r="C41" s="481"/>
      <c r="D41" s="481"/>
      <c r="E41" s="481"/>
      <c r="F41" s="482"/>
    </row>
    <row r="42" spans="1:6">
      <c r="A42" s="245" t="s">
        <v>737</v>
      </c>
      <c r="B42" s="93" t="s">
        <v>1090</v>
      </c>
      <c r="C42" s="412" t="s">
        <v>1091</v>
      </c>
      <c r="D42" s="38">
        <v>5</v>
      </c>
      <c r="E42" s="154">
        <v>30000</v>
      </c>
      <c r="F42" s="246">
        <f t="shared" ref="F42:F47" si="2">E42*D42</f>
        <v>150000</v>
      </c>
    </row>
    <row r="43" spans="1:6">
      <c r="A43" s="245" t="s">
        <v>739</v>
      </c>
      <c r="B43" s="93" t="s">
        <v>1131</v>
      </c>
      <c r="C43" s="414"/>
      <c r="D43" s="38">
        <v>5</v>
      </c>
      <c r="E43" s="154">
        <v>10000</v>
      </c>
      <c r="F43" s="246">
        <f t="shared" si="2"/>
        <v>50000</v>
      </c>
    </row>
    <row r="44" spans="1:6" ht="29">
      <c r="A44" s="245" t="s">
        <v>741</v>
      </c>
      <c r="B44" s="93" t="s">
        <v>1132</v>
      </c>
      <c r="C44" s="414"/>
      <c r="D44" s="38">
        <v>5</v>
      </c>
      <c r="E44" s="154">
        <v>40000</v>
      </c>
      <c r="F44" s="246">
        <f t="shared" si="2"/>
        <v>200000</v>
      </c>
    </row>
    <row r="45" spans="1:6">
      <c r="A45" s="245" t="s">
        <v>743</v>
      </c>
      <c r="B45" s="93" t="s">
        <v>1133</v>
      </c>
      <c r="C45" s="414"/>
      <c r="D45" s="38">
        <v>5</v>
      </c>
      <c r="E45" s="154">
        <v>32000</v>
      </c>
      <c r="F45" s="246">
        <f t="shared" si="2"/>
        <v>160000</v>
      </c>
    </row>
    <row r="46" spans="1:6">
      <c r="A46" s="245" t="s">
        <v>745</v>
      </c>
      <c r="B46" s="93" t="s">
        <v>1134</v>
      </c>
      <c r="C46" s="414"/>
      <c r="D46" s="38">
        <v>5</v>
      </c>
      <c r="E46" s="154">
        <v>12000</v>
      </c>
      <c r="F46" s="246">
        <f t="shared" si="2"/>
        <v>60000</v>
      </c>
    </row>
    <row r="47" spans="1:6">
      <c r="A47" s="245" t="s">
        <v>747</v>
      </c>
      <c r="B47" s="93" t="s">
        <v>1135</v>
      </c>
      <c r="C47" s="413"/>
      <c r="D47" s="38">
        <v>5</v>
      </c>
      <c r="E47" s="154">
        <v>96000</v>
      </c>
      <c r="F47" s="246">
        <f t="shared" si="2"/>
        <v>480000</v>
      </c>
    </row>
    <row r="48" spans="1:6">
      <c r="A48" s="247"/>
      <c r="B48" s="63" t="s">
        <v>1073</v>
      </c>
      <c r="C48" s="254"/>
      <c r="D48" s="254"/>
      <c r="E48" s="254"/>
      <c r="F48" s="251">
        <f>SUM(F42:F47)</f>
        <v>1100000</v>
      </c>
    </row>
    <row r="49" spans="1:6">
      <c r="A49" s="484" t="s">
        <v>1092</v>
      </c>
      <c r="B49" s="481"/>
      <c r="C49" s="481"/>
      <c r="D49" s="481"/>
      <c r="E49" s="481"/>
      <c r="F49" s="482"/>
    </row>
    <row r="50" spans="1:6">
      <c r="A50" s="245">
        <v>5</v>
      </c>
      <c r="B50" s="485" t="s">
        <v>1136</v>
      </c>
      <c r="C50" s="485"/>
      <c r="D50" s="485"/>
      <c r="E50" s="485"/>
      <c r="F50" s="486"/>
    </row>
    <row r="51" spans="1:6">
      <c r="A51" s="245" t="s">
        <v>737</v>
      </c>
      <c r="B51" s="93" t="s">
        <v>1137</v>
      </c>
      <c r="C51" s="412" t="s">
        <v>1070</v>
      </c>
      <c r="D51" s="38">
        <v>8</v>
      </c>
      <c r="E51" s="154">
        <v>350000</v>
      </c>
      <c r="F51" s="246">
        <f>E51*D51</f>
        <v>2800000</v>
      </c>
    </row>
    <row r="52" spans="1:6">
      <c r="A52" s="245" t="s">
        <v>739</v>
      </c>
      <c r="B52" s="93" t="s">
        <v>1138</v>
      </c>
      <c r="C52" s="414"/>
      <c r="D52" s="38">
        <v>8</v>
      </c>
      <c r="E52" s="154">
        <v>32000</v>
      </c>
      <c r="F52" s="246">
        <f>E52*D52</f>
        <v>256000</v>
      </c>
    </row>
    <row r="53" spans="1:6">
      <c r="A53" s="245" t="s">
        <v>741</v>
      </c>
      <c r="B53" s="93" t="s">
        <v>1139</v>
      </c>
      <c r="C53" s="414"/>
      <c r="D53" s="38">
        <v>8</v>
      </c>
      <c r="E53" s="154">
        <v>12000</v>
      </c>
      <c r="F53" s="246">
        <f>E53*D53</f>
        <v>96000</v>
      </c>
    </row>
    <row r="54" spans="1:6">
      <c r="A54" s="245" t="s">
        <v>743</v>
      </c>
      <c r="B54" s="93" t="s">
        <v>1093</v>
      </c>
      <c r="C54" s="414"/>
      <c r="D54" s="38">
        <v>8</v>
      </c>
      <c r="E54" s="154">
        <v>4000</v>
      </c>
      <c r="F54" s="246">
        <f>E54*D54</f>
        <v>32000</v>
      </c>
    </row>
    <row r="55" spans="1:6">
      <c r="A55" s="253"/>
      <c r="B55" s="63" t="s">
        <v>1073</v>
      </c>
      <c r="C55" s="483"/>
      <c r="D55" s="483"/>
      <c r="E55" s="483"/>
      <c r="F55" s="251">
        <f>SUM(F51:F54)</f>
        <v>3184000</v>
      </c>
    </row>
    <row r="56" spans="1:6">
      <c r="A56" s="298">
        <v>6</v>
      </c>
      <c r="B56" s="300" t="s">
        <v>1140</v>
      </c>
      <c r="C56" s="299"/>
      <c r="D56" s="299">
        <v>8</v>
      </c>
      <c r="E56" s="154">
        <v>26000</v>
      </c>
      <c r="F56" s="246">
        <f>E56*D56</f>
        <v>208000</v>
      </c>
    </row>
    <row r="57" spans="1:6">
      <c r="A57" s="298"/>
      <c r="B57" s="63" t="s">
        <v>1073</v>
      </c>
      <c r="C57" s="483"/>
      <c r="D57" s="483"/>
      <c r="E57" s="483"/>
      <c r="F57" s="251">
        <f>SUM(F56)</f>
        <v>208000</v>
      </c>
    </row>
    <row r="58" spans="1:6" ht="15" thickBot="1">
      <c r="A58" s="256"/>
      <c r="B58" s="257" t="s">
        <v>6</v>
      </c>
      <c r="C58" s="258"/>
      <c r="D58" s="258"/>
      <c r="E58" s="258"/>
      <c r="F58" s="259">
        <f>F55+F48+F40+F32+F22+F57</f>
        <v>16749419.505999999</v>
      </c>
    </row>
    <row r="59" spans="1:6">
      <c r="A59" s="260"/>
      <c r="B59" s="261"/>
      <c r="C59" s="262"/>
      <c r="D59" s="262"/>
      <c r="E59" s="262"/>
      <c r="F59" s="263"/>
    </row>
    <row r="60" spans="1:6" ht="15" thickBot="1"/>
    <row r="61" spans="1:6">
      <c r="A61" s="487" t="s">
        <v>1094</v>
      </c>
      <c r="B61" s="488"/>
      <c r="C61" s="488"/>
      <c r="D61" s="488"/>
      <c r="E61" s="488"/>
      <c r="F61" s="489"/>
    </row>
    <row r="62" spans="1:6">
      <c r="A62" s="346" t="s">
        <v>1095</v>
      </c>
      <c r="B62" s="347" t="s">
        <v>2</v>
      </c>
      <c r="C62" s="490" t="s">
        <v>3</v>
      </c>
      <c r="D62" s="491"/>
      <c r="E62" s="347" t="s">
        <v>733</v>
      </c>
      <c r="F62" s="348" t="s">
        <v>734</v>
      </c>
    </row>
    <row r="63" spans="1:6" s="6" customFormat="1">
      <c r="A63" s="272">
        <v>1</v>
      </c>
      <c r="B63" s="287" t="s">
        <v>1096</v>
      </c>
      <c r="C63" s="492"/>
      <c r="D63" s="493"/>
      <c r="E63" s="493"/>
      <c r="F63" s="494"/>
    </row>
    <row r="64" spans="1:6" s="46" customFormat="1" ht="29.5" customHeight="1">
      <c r="A64" s="151" t="s">
        <v>1097</v>
      </c>
      <c r="B64" s="93" t="s">
        <v>1098</v>
      </c>
      <c r="C64" s="495" t="s">
        <v>1099</v>
      </c>
      <c r="D64" s="496"/>
      <c r="E64" s="301">
        <v>150000</v>
      </c>
      <c r="F64" s="302">
        <v>150000</v>
      </c>
    </row>
    <row r="65" spans="1:7" s="46" customFormat="1" ht="29.5" customHeight="1">
      <c r="A65" s="151" t="s">
        <v>1100</v>
      </c>
      <c r="B65" s="93" t="s">
        <v>1101</v>
      </c>
      <c r="C65" s="497"/>
      <c r="D65" s="498"/>
      <c r="E65" s="301">
        <v>150000</v>
      </c>
      <c r="F65" s="302">
        <v>150000</v>
      </c>
    </row>
    <row r="66" spans="1:7" s="6" customFormat="1">
      <c r="A66" s="272">
        <v>2</v>
      </c>
      <c r="B66" s="287" t="s">
        <v>1102</v>
      </c>
      <c r="C66" s="492"/>
      <c r="D66" s="493"/>
      <c r="E66" s="493"/>
      <c r="F66" s="494"/>
    </row>
    <row r="67" spans="1:7" s="46" customFormat="1" ht="29">
      <c r="A67" s="151" t="s">
        <v>1097</v>
      </c>
      <c r="B67" s="93" t="s">
        <v>1142</v>
      </c>
      <c r="C67" s="36"/>
      <c r="D67" s="36"/>
      <c r="E67" s="301">
        <v>8000</v>
      </c>
      <c r="F67" s="302">
        <v>800000</v>
      </c>
    </row>
    <row r="68" spans="1:7" s="46" customFormat="1">
      <c r="A68" s="151" t="s">
        <v>1100</v>
      </c>
      <c r="B68" s="93" t="s">
        <v>1141</v>
      </c>
      <c r="C68" s="55"/>
      <c r="D68" s="55"/>
      <c r="E68" s="301">
        <v>50000</v>
      </c>
      <c r="F68" s="302">
        <v>50000</v>
      </c>
    </row>
    <row r="69" spans="1:7" s="6" customFormat="1">
      <c r="A69" s="272">
        <v>3</v>
      </c>
      <c r="B69" s="287" t="s">
        <v>1103</v>
      </c>
      <c r="C69" s="492"/>
      <c r="D69" s="493"/>
      <c r="E69" s="493"/>
      <c r="F69" s="494"/>
    </row>
    <row r="70" spans="1:7">
      <c r="A70" s="264" t="s">
        <v>1097</v>
      </c>
      <c r="B70" s="143" t="s">
        <v>1104</v>
      </c>
      <c r="C70" s="143"/>
      <c r="D70" s="143"/>
      <c r="E70" s="265">
        <v>30000</v>
      </c>
      <c r="F70" s="266">
        <v>30000</v>
      </c>
    </row>
    <row r="71" spans="1:7">
      <c r="A71" s="264" t="s">
        <v>1100</v>
      </c>
      <c r="B71" s="143" t="s">
        <v>1105</v>
      </c>
      <c r="C71" s="143"/>
      <c r="D71" s="143"/>
      <c r="E71" s="265">
        <v>30000</v>
      </c>
      <c r="F71" s="266">
        <v>30000</v>
      </c>
    </row>
    <row r="72" spans="1:7">
      <c r="A72" s="264" t="s">
        <v>1106</v>
      </c>
      <c r="B72" s="143" t="s">
        <v>823</v>
      </c>
      <c r="C72" s="143"/>
      <c r="D72" s="143"/>
      <c r="E72" s="265">
        <v>92892.479999999996</v>
      </c>
      <c r="F72" s="266">
        <f>E72*2</f>
        <v>185784.95999999999</v>
      </c>
    </row>
    <row r="73" spans="1:7" ht="15" thickBot="1">
      <c r="A73" s="267"/>
      <c r="B73" s="147" t="s">
        <v>1107</v>
      </c>
      <c r="C73" s="147"/>
      <c r="D73" s="147"/>
      <c r="E73" s="147"/>
      <c r="F73" s="268">
        <f>SUM(F64:F72)</f>
        <v>1395784.96</v>
      </c>
    </row>
    <row r="75" spans="1:7" ht="15" thickBot="1"/>
    <row r="76" spans="1:7">
      <c r="A76" s="448" t="s">
        <v>1108</v>
      </c>
      <c r="B76" s="449"/>
      <c r="C76" s="449"/>
      <c r="D76" s="449"/>
      <c r="E76" s="449"/>
      <c r="F76" s="450"/>
    </row>
    <row r="77" spans="1:7" ht="43.5">
      <c r="A77" s="269" t="s">
        <v>1095</v>
      </c>
      <c r="B77" s="270" t="s">
        <v>2</v>
      </c>
      <c r="C77" s="270" t="s">
        <v>1150</v>
      </c>
      <c r="D77" s="270" t="s">
        <v>1110</v>
      </c>
      <c r="E77" s="270" t="s">
        <v>733</v>
      </c>
      <c r="F77" s="271" t="s">
        <v>806</v>
      </c>
    </row>
    <row r="78" spans="1:7" s="6" customFormat="1" ht="15" customHeight="1">
      <c r="A78" s="309">
        <v>1</v>
      </c>
      <c r="B78" s="310" t="s">
        <v>1111</v>
      </c>
      <c r="C78" s="418" t="s">
        <v>1112</v>
      </c>
      <c r="D78" s="310" t="s">
        <v>1113</v>
      </c>
      <c r="E78" s="311"/>
      <c r="F78" s="312"/>
    </row>
    <row r="79" spans="1:7" ht="27" customHeight="1">
      <c r="A79" s="264" t="s">
        <v>737</v>
      </c>
      <c r="B79" s="143" t="s">
        <v>1114</v>
      </c>
      <c r="C79" s="419"/>
      <c r="D79" s="143">
        <v>46</v>
      </c>
      <c r="E79" s="265">
        <v>9102.9454299999998</v>
      </c>
      <c r="F79" s="266">
        <f>D79*E79</f>
        <v>418735.48978</v>
      </c>
      <c r="G79" s="303"/>
    </row>
    <row r="80" spans="1:7" ht="27" customHeight="1">
      <c r="A80" s="264" t="s">
        <v>739</v>
      </c>
      <c r="B80" s="143" t="s">
        <v>1115</v>
      </c>
      <c r="C80" s="420"/>
      <c r="D80" s="143">
        <v>34</v>
      </c>
      <c r="E80" s="265">
        <v>12315.7497</v>
      </c>
      <c r="F80" s="266">
        <f t="shared" ref="F80:F100" si="3">D80*E80</f>
        <v>418735.48979999998</v>
      </c>
      <c r="G80" s="303"/>
    </row>
    <row r="81" spans="1:7" s="6" customFormat="1">
      <c r="A81" s="273"/>
      <c r="B81" s="274" t="s">
        <v>1149</v>
      </c>
      <c r="C81" s="181"/>
      <c r="D81" s="181"/>
      <c r="E81" s="275"/>
      <c r="F81" s="276">
        <f>SUM(F79:F80)</f>
        <v>837470.97958000004</v>
      </c>
      <c r="G81"/>
    </row>
    <row r="82" spans="1:7" s="308" customFormat="1">
      <c r="A82" s="304">
        <v>2</v>
      </c>
      <c r="B82" s="305" t="s">
        <v>1157</v>
      </c>
      <c r="C82" s="305"/>
      <c r="D82" s="305"/>
      <c r="E82" s="306"/>
      <c r="F82" s="307"/>
    </row>
    <row r="83" spans="1:7" s="46" customFormat="1">
      <c r="A83" s="264" t="s">
        <v>737</v>
      </c>
      <c r="B83" s="37" t="s">
        <v>1144</v>
      </c>
      <c r="C83" s="40"/>
      <c r="D83" s="40">
        <v>100</v>
      </c>
      <c r="E83" s="301">
        <v>2000</v>
      </c>
      <c r="F83" s="302">
        <f t="shared" si="3"/>
        <v>200000</v>
      </c>
    </row>
    <row r="84" spans="1:7" s="46" customFormat="1">
      <c r="A84" s="264" t="s">
        <v>739</v>
      </c>
      <c r="B84" s="37" t="s">
        <v>1145</v>
      </c>
      <c r="C84" s="40"/>
      <c r="D84" s="40">
        <v>100</v>
      </c>
      <c r="E84" s="301">
        <v>2500</v>
      </c>
      <c r="F84" s="302">
        <f t="shared" si="3"/>
        <v>250000</v>
      </c>
    </row>
    <row r="85" spans="1:7" s="46" customFormat="1">
      <c r="A85" s="264" t="s">
        <v>741</v>
      </c>
      <c r="B85" s="37" t="s">
        <v>1117</v>
      </c>
      <c r="C85" s="40"/>
      <c r="D85" s="40">
        <v>1</v>
      </c>
      <c r="E85" s="301">
        <v>50000</v>
      </c>
      <c r="F85" s="302">
        <f t="shared" si="3"/>
        <v>50000</v>
      </c>
    </row>
    <row r="86" spans="1:7" s="46" customFormat="1" ht="29">
      <c r="A86" s="264" t="s">
        <v>743</v>
      </c>
      <c r="B86" s="37" t="s">
        <v>1151</v>
      </c>
      <c r="C86" s="40"/>
      <c r="D86" s="40">
        <v>4</v>
      </c>
      <c r="E86" s="301">
        <v>144970.98000000001</v>
      </c>
      <c r="F86" s="302">
        <f t="shared" si="3"/>
        <v>579883.92000000004</v>
      </c>
    </row>
    <row r="87" spans="1:7" s="46" customFormat="1">
      <c r="A87" s="264" t="s">
        <v>745</v>
      </c>
      <c r="B87" s="37" t="s">
        <v>1152</v>
      </c>
      <c r="C87" s="40"/>
      <c r="D87" s="40">
        <v>3</v>
      </c>
      <c r="E87" s="301">
        <v>100000</v>
      </c>
      <c r="F87" s="302">
        <f t="shared" si="3"/>
        <v>300000</v>
      </c>
    </row>
    <row r="88" spans="1:7" s="46" customFormat="1">
      <c r="A88" s="264" t="s">
        <v>747</v>
      </c>
      <c r="B88" s="37" t="s">
        <v>1153</v>
      </c>
      <c r="C88" s="40"/>
      <c r="D88" s="40">
        <v>1</v>
      </c>
      <c r="E88" s="301">
        <v>150000</v>
      </c>
      <c r="F88" s="302">
        <f t="shared" si="3"/>
        <v>150000</v>
      </c>
    </row>
    <row r="89" spans="1:7" s="46" customFormat="1" ht="29">
      <c r="A89" s="264" t="s">
        <v>749</v>
      </c>
      <c r="B89" s="37" t="s">
        <v>1154</v>
      </c>
      <c r="C89" s="40"/>
      <c r="D89" s="40">
        <v>1</v>
      </c>
      <c r="E89" s="301">
        <v>150000</v>
      </c>
      <c r="F89" s="302">
        <f t="shared" si="3"/>
        <v>150000</v>
      </c>
    </row>
    <row r="90" spans="1:7" s="46" customFormat="1" ht="43.5">
      <c r="A90" s="264" t="s">
        <v>751</v>
      </c>
      <c r="B90" s="37" t="s">
        <v>1155</v>
      </c>
      <c r="C90" s="40"/>
      <c r="D90" s="40">
        <v>15</v>
      </c>
      <c r="E90" s="301">
        <v>6666.6666999999998</v>
      </c>
      <c r="F90" s="302">
        <f t="shared" si="3"/>
        <v>100000.00049999999</v>
      </c>
    </row>
    <row r="91" spans="1:7" s="46" customFormat="1" ht="29">
      <c r="A91" s="264" t="s">
        <v>753</v>
      </c>
      <c r="B91" s="37" t="s">
        <v>1156</v>
      </c>
      <c r="C91" s="40"/>
      <c r="D91" s="40">
        <v>200</v>
      </c>
      <c r="E91" s="301">
        <v>700</v>
      </c>
      <c r="F91" s="302">
        <f t="shared" si="3"/>
        <v>140000</v>
      </c>
    </row>
    <row r="92" spans="1:7" s="46" customFormat="1">
      <c r="A92" s="264" t="s">
        <v>755</v>
      </c>
      <c r="B92" s="37" t="s">
        <v>1143</v>
      </c>
      <c r="C92" s="40"/>
      <c r="D92" s="40">
        <v>1</v>
      </c>
      <c r="E92" s="301">
        <v>200000</v>
      </c>
      <c r="F92" s="302">
        <f t="shared" si="3"/>
        <v>200000</v>
      </c>
    </row>
    <row r="93" spans="1:7" s="46" customFormat="1" ht="29">
      <c r="A93" s="264" t="s">
        <v>757</v>
      </c>
      <c r="B93" s="37" t="s">
        <v>1146</v>
      </c>
      <c r="C93" s="40"/>
      <c r="D93" s="40">
        <v>2</v>
      </c>
      <c r="E93" s="301">
        <v>75000</v>
      </c>
      <c r="F93" s="302">
        <f t="shared" si="3"/>
        <v>150000</v>
      </c>
    </row>
    <row r="94" spans="1:7" s="46" customFormat="1">
      <c r="A94" s="264" t="s">
        <v>759</v>
      </c>
      <c r="B94" s="37" t="s">
        <v>1116</v>
      </c>
      <c r="C94" s="40"/>
      <c r="D94" s="40">
        <v>3</v>
      </c>
      <c r="E94" s="301">
        <v>10000</v>
      </c>
      <c r="F94" s="302">
        <f t="shared" si="3"/>
        <v>30000</v>
      </c>
    </row>
    <row r="95" spans="1:7" s="46" customFormat="1">
      <c r="A95" s="264" t="s">
        <v>761</v>
      </c>
      <c r="B95" s="37" t="s">
        <v>1147</v>
      </c>
      <c r="C95" s="40"/>
      <c r="D95" s="40">
        <v>1</v>
      </c>
      <c r="E95" s="301">
        <v>200000</v>
      </c>
      <c r="F95" s="302">
        <f t="shared" si="3"/>
        <v>200000</v>
      </c>
    </row>
    <row r="96" spans="1:7" s="46" customFormat="1">
      <c r="A96" s="264" t="s">
        <v>763</v>
      </c>
      <c r="B96" s="37" t="s">
        <v>1148</v>
      </c>
      <c r="C96" s="40"/>
      <c r="D96" s="40">
        <v>100</v>
      </c>
      <c r="E96" s="301">
        <v>2000</v>
      </c>
      <c r="F96" s="302">
        <f t="shared" si="3"/>
        <v>200000</v>
      </c>
    </row>
    <row r="97" spans="1:7" s="46" customFormat="1">
      <c r="A97" s="264" t="s">
        <v>765</v>
      </c>
      <c r="B97" s="37" t="s">
        <v>1118</v>
      </c>
      <c r="C97" s="40"/>
      <c r="D97" s="40">
        <v>100</v>
      </c>
      <c r="E97" s="301">
        <v>4000</v>
      </c>
      <c r="F97" s="302">
        <f t="shared" si="3"/>
        <v>400000</v>
      </c>
    </row>
    <row r="98" spans="1:7" s="46" customFormat="1">
      <c r="A98" s="264" t="s">
        <v>767</v>
      </c>
      <c r="B98" s="37" t="s">
        <v>1119</v>
      </c>
      <c r="C98" s="40"/>
      <c r="D98" s="40">
        <v>1</v>
      </c>
      <c r="E98" s="301">
        <v>100000</v>
      </c>
      <c r="F98" s="302">
        <f t="shared" si="3"/>
        <v>100000</v>
      </c>
    </row>
    <row r="99" spans="1:7" s="46" customFormat="1">
      <c r="A99" s="264" t="s">
        <v>769</v>
      </c>
      <c r="B99" s="37" t="s">
        <v>1120</v>
      </c>
      <c r="C99" s="40"/>
      <c r="D99" s="40">
        <v>1</v>
      </c>
      <c r="E99" s="301">
        <v>50000</v>
      </c>
      <c r="F99" s="302">
        <f t="shared" si="3"/>
        <v>50000</v>
      </c>
    </row>
    <row r="100" spans="1:7" s="46" customFormat="1" ht="29">
      <c r="A100" s="264" t="s">
        <v>771</v>
      </c>
      <c r="B100" s="37" t="s">
        <v>1121</v>
      </c>
      <c r="C100" s="40"/>
      <c r="D100" s="40">
        <v>1</v>
      </c>
      <c r="E100" s="301">
        <v>100000</v>
      </c>
      <c r="F100" s="302">
        <f t="shared" si="3"/>
        <v>100000</v>
      </c>
    </row>
    <row r="101" spans="1:7" s="6" customFormat="1">
      <c r="A101" s="273"/>
      <c r="B101" s="274" t="s">
        <v>1149</v>
      </c>
      <c r="C101" s="181"/>
      <c r="D101" s="181"/>
      <c r="E101" s="275"/>
      <c r="F101" s="276">
        <f>SUM(F83:F100)</f>
        <v>3349883.9205</v>
      </c>
      <c r="G101"/>
    </row>
    <row r="102" spans="1:7">
      <c r="A102" s="264">
        <v>3</v>
      </c>
      <c r="B102" s="192" t="s">
        <v>1158</v>
      </c>
      <c r="C102" s="143" t="s">
        <v>1167</v>
      </c>
      <c r="D102" s="143"/>
      <c r="E102" s="265"/>
      <c r="F102" s="266"/>
    </row>
    <row r="103" spans="1:7">
      <c r="A103" s="264" t="s">
        <v>737</v>
      </c>
      <c r="B103" s="192" t="s">
        <v>1159</v>
      </c>
      <c r="C103" s="143">
        <v>1</v>
      </c>
      <c r="D103" s="143">
        <v>1</v>
      </c>
      <c r="E103" s="265">
        <v>200000</v>
      </c>
      <c r="F103" s="266">
        <f>C103*D103*E103</f>
        <v>200000</v>
      </c>
    </row>
    <row r="104" spans="1:7">
      <c r="A104" s="264" t="s">
        <v>739</v>
      </c>
      <c r="B104" s="192" t="s">
        <v>1162</v>
      </c>
      <c r="C104" s="143">
        <v>3</v>
      </c>
      <c r="D104" s="143">
        <v>64</v>
      </c>
      <c r="E104" s="265">
        <v>1000</v>
      </c>
      <c r="F104" s="266">
        <f t="shared" ref="F104:F110" si="4">C104*D104*E104</f>
        <v>192000</v>
      </c>
    </row>
    <row r="105" spans="1:7">
      <c r="A105" s="264" t="s">
        <v>741</v>
      </c>
      <c r="B105" s="192" t="s">
        <v>1163</v>
      </c>
      <c r="C105" s="143">
        <v>3</v>
      </c>
      <c r="D105" s="143">
        <v>64</v>
      </c>
      <c r="E105" s="265">
        <v>1500</v>
      </c>
      <c r="F105" s="266">
        <f t="shared" si="4"/>
        <v>288000</v>
      </c>
    </row>
    <row r="106" spans="1:7">
      <c r="A106" s="264" t="s">
        <v>743</v>
      </c>
      <c r="B106" s="192" t="s">
        <v>1164</v>
      </c>
      <c r="C106" s="143">
        <v>3</v>
      </c>
      <c r="D106" s="143">
        <v>64</v>
      </c>
      <c r="E106" s="265">
        <v>1500</v>
      </c>
      <c r="F106" s="266">
        <f t="shared" si="4"/>
        <v>288000</v>
      </c>
    </row>
    <row r="107" spans="1:7">
      <c r="A107" s="264" t="s">
        <v>745</v>
      </c>
      <c r="B107" s="192" t="s">
        <v>1165</v>
      </c>
      <c r="C107" s="143">
        <v>3</v>
      </c>
      <c r="D107" s="143">
        <v>2</v>
      </c>
      <c r="E107" s="265">
        <v>83333.332999999999</v>
      </c>
      <c r="F107" s="266">
        <f t="shared" si="4"/>
        <v>499999.99800000002</v>
      </c>
    </row>
    <row r="108" spans="1:7">
      <c r="A108" s="264" t="s">
        <v>747</v>
      </c>
      <c r="B108" s="192" t="s">
        <v>1160</v>
      </c>
      <c r="C108" s="143">
        <v>3</v>
      </c>
      <c r="D108" s="143">
        <v>2</v>
      </c>
      <c r="E108" s="265">
        <v>15735.49</v>
      </c>
      <c r="F108" s="266">
        <f t="shared" si="4"/>
        <v>94412.94</v>
      </c>
    </row>
    <row r="109" spans="1:7">
      <c r="A109" s="264" t="s">
        <v>749</v>
      </c>
      <c r="B109" s="192" t="s">
        <v>1161</v>
      </c>
      <c r="C109" s="143">
        <v>3</v>
      </c>
      <c r="D109" s="143">
        <v>5</v>
      </c>
      <c r="E109" s="265">
        <v>10000</v>
      </c>
      <c r="F109" s="266">
        <f t="shared" si="4"/>
        <v>150000</v>
      </c>
    </row>
    <row r="110" spans="1:7" ht="29">
      <c r="A110" s="264" t="s">
        <v>751</v>
      </c>
      <c r="B110" s="192" t="s">
        <v>1166</v>
      </c>
      <c r="C110" s="143">
        <v>3</v>
      </c>
      <c r="D110" s="143">
        <v>4</v>
      </c>
      <c r="E110" s="265">
        <v>66666.666700000002</v>
      </c>
      <c r="F110" s="266">
        <f t="shared" si="4"/>
        <v>800000.00040000002</v>
      </c>
    </row>
    <row r="111" spans="1:7" s="6" customFormat="1">
      <c r="A111" s="273"/>
      <c r="B111" s="274" t="s">
        <v>1149</v>
      </c>
      <c r="C111" s="181"/>
      <c r="D111" s="181"/>
      <c r="E111" s="275"/>
      <c r="F111" s="276">
        <f>SUM(F103:F110)</f>
        <v>2512412.9384000003</v>
      </c>
      <c r="G111"/>
    </row>
    <row r="112" spans="1:7">
      <c r="A112" s="264">
        <v>3</v>
      </c>
      <c r="B112" s="192" t="s">
        <v>1168</v>
      </c>
      <c r="C112" s="143" t="s">
        <v>1167</v>
      </c>
      <c r="D112" s="143"/>
      <c r="E112" s="265"/>
      <c r="F112" s="266"/>
    </row>
    <row r="113" spans="1:7">
      <c r="A113" s="264" t="s">
        <v>737</v>
      </c>
      <c r="B113" s="192" t="s">
        <v>1170</v>
      </c>
      <c r="C113" s="143">
        <v>1</v>
      </c>
      <c r="D113" s="143">
        <v>1</v>
      </c>
      <c r="E113" s="265">
        <v>837470.95725999959</v>
      </c>
      <c r="F113" s="266">
        <f>C113*D113*E113</f>
        <v>837470.95725999959</v>
      </c>
    </row>
    <row r="114" spans="1:7">
      <c r="A114" s="264" t="s">
        <v>739</v>
      </c>
      <c r="B114" s="192" t="s">
        <v>1169</v>
      </c>
      <c r="C114" s="143">
        <v>1</v>
      </c>
      <c r="D114" s="143">
        <v>1</v>
      </c>
      <c r="E114" s="265">
        <v>837470.95725999959</v>
      </c>
      <c r="F114" s="266">
        <f>C114*D114*E114</f>
        <v>837470.95725999959</v>
      </c>
    </row>
    <row r="115" spans="1:7" s="6" customFormat="1">
      <c r="A115" s="273"/>
      <c r="B115" s="274" t="s">
        <v>1149</v>
      </c>
      <c r="C115" s="181"/>
      <c r="D115" s="181"/>
      <c r="E115" s="275"/>
      <c r="F115" s="276">
        <f>SUM(F113:F114)</f>
        <v>1674941.9145199992</v>
      </c>
      <c r="G115"/>
    </row>
    <row r="116" spans="1:7" s="6" customFormat="1" ht="15" thickBot="1">
      <c r="A116" s="267"/>
      <c r="B116" s="277" t="s">
        <v>824</v>
      </c>
      <c r="C116" s="147"/>
      <c r="D116" s="147"/>
      <c r="E116" s="278"/>
      <c r="F116" s="279">
        <f>F81+F101+F111+F115</f>
        <v>8374709.7529999996</v>
      </c>
      <c r="G116"/>
    </row>
    <row r="117" spans="1:7">
      <c r="F117" s="4"/>
    </row>
    <row r="119" spans="1:7">
      <c r="A119" s="499" t="s">
        <v>1122</v>
      </c>
      <c r="B119" s="499"/>
      <c r="C119" s="499"/>
      <c r="D119" s="499"/>
      <c r="E119" s="499"/>
      <c r="F119" s="499"/>
    </row>
    <row r="120" spans="1:7" s="281" customFormat="1" ht="43.5">
      <c r="A120" s="280" t="s">
        <v>0</v>
      </c>
      <c r="B120" s="270" t="s">
        <v>2</v>
      </c>
      <c r="C120" s="270" t="s">
        <v>1109</v>
      </c>
      <c r="D120" s="270" t="s">
        <v>1110</v>
      </c>
      <c r="E120" s="270" t="s">
        <v>733</v>
      </c>
      <c r="F120" s="270" t="s">
        <v>734</v>
      </c>
    </row>
    <row r="121" spans="1:7" ht="29">
      <c r="A121" s="191">
        <v>1</v>
      </c>
      <c r="B121" s="282" t="s">
        <v>1122</v>
      </c>
      <c r="C121" s="190"/>
      <c r="D121" s="190"/>
      <c r="E121" s="190"/>
      <c r="F121" s="190"/>
    </row>
    <row r="122" spans="1:7">
      <c r="A122" s="21" t="s">
        <v>737</v>
      </c>
      <c r="B122" s="187" t="s">
        <v>1171</v>
      </c>
      <c r="C122" s="21">
        <v>5</v>
      </c>
      <c r="D122" s="283" t="s">
        <v>938</v>
      </c>
      <c r="E122" s="284">
        <v>50000</v>
      </c>
      <c r="F122" s="285">
        <f>C122*D122*E122</f>
        <v>500000</v>
      </c>
    </row>
    <row r="123" spans="1:7">
      <c r="A123" s="21" t="s">
        <v>739</v>
      </c>
      <c r="B123" s="187" t="s">
        <v>1123</v>
      </c>
      <c r="C123" s="21">
        <v>4</v>
      </c>
      <c r="D123" s="283" t="s">
        <v>938</v>
      </c>
      <c r="E123" s="284">
        <v>89473.120062499976</v>
      </c>
      <c r="F123" s="285">
        <f>C123*D123*E123</f>
        <v>715784.96049999981</v>
      </c>
    </row>
    <row r="124" spans="1:7">
      <c r="A124" s="21" t="s">
        <v>741</v>
      </c>
      <c r="B124" s="187" t="s">
        <v>1124</v>
      </c>
      <c r="C124" s="21">
        <v>34</v>
      </c>
      <c r="D124" s="21">
        <v>1</v>
      </c>
      <c r="E124" s="284">
        <v>5000</v>
      </c>
      <c r="F124" s="285">
        <f>C124*D124*E124</f>
        <v>170000</v>
      </c>
    </row>
    <row r="125" spans="1:7">
      <c r="A125" s="21" t="s">
        <v>743</v>
      </c>
      <c r="B125" s="187" t="s">
        <v>1125</v>
      </c>
      <c r="C125" s="21">
        <v>1</v>
      </c>
      <c r="D125" s="286" t="s">
        <v>933</v>
      </c>
      <c r="E125" s="284">
        <v>10000</v>
      </c>
      <c r="F125" s="285">
        <f>C125*D125*E125</f>
        <v>10000</v>
      </c>
    </row>
    <row r="126" spans="1:7">
      <c r="A126" s="185"/>
      <c r="B126" s="287" t="s">
        <v>1057</v>
      </c>
      <c r="C126" s="288"/>
      <c r="D126" s="289"/>
      <c r="E126" s="290"/>
      <c r="F126" s="291">
        <f>SUM(F122:F125)</f>
        <v>1395784.9604999998</v>
      </c>
    </row>
  </sheetData>
  <mergeCells count="26">
    <mergeCell ref="C64:D65"/>
    <mergeCell ref="C66:F66"/>
    <mergeCell ref="C69:F69"/>
    <mergeCell ref="A76:F76"/>
    <mergeCell ref="A119:F119"/>
    <mergeCell ref="C78:C80"/>
    <mergeCell ref="C55:E55"/>
    <mergeCell ref="A61:F61"/>
    <mergeCell ref="C62:D62"/>
    <mergeCell ref="C57:E57"/>
    <mergeCell ref="C63:F63"/>
    <mergeCell ref="B41:F41"/>
    <mergeCell ref="C42:C47"/>
    <mergeCell ref="A49:F49"/>
    <mergeCell ref="B50:F50"/>
    <mergeCell ref="C51:C54"/>
    <mergeCell ref="C18:C21"/>
    <mergeCell ref="C25:C31"/>
    <mergeCell ref="B33:F33"/>
    <mergeCell ref="C34:C39"/>
    <mergeCell ref="C40:E40"/>
    <mergeCell ref="A1:E1"/>
    <mergeCell ref="A2:E2"/>
    <mergeCell ref="A4:E4"/>
    <mergeCell ref="B11:D11"/>
    <mergeCell ref="A14:F1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99309-FFA4-4E22-AE5E-D2696BF85764}">
  <sheetPr>
    <tabColor theme="2" tint="-0.499984740745262"/>
  </sheetPr>
  <dimension ref="A1:K16"/>
  <sheetViews>
    <sheetView topLeftCell="C1" zoomScaleNormal="100" workbookViewId="0">
      <selection activeCell="E7" sqref="E7:E9"/>
    </sheetView>
  </sheetViews>
  <sheetFormatPr defaultRowHeight="14.5"/>
  <cols>
    <col min="1" max="1" width="6.1796875" style="178" customWidth="1"/>
    <col min="2" max="2" width="25.7265625" customWidth="1"/>
    <col min="3" max="3" width="8.7265625" style="178"/>
    <col min="4" max="4" width="23" style="23" customWidth="1"/>
    <col min="5" max="5" width="26.453125" customWidth="1"/>
    <col min="6" max="6" width="15.26953125" customWidth="1"/>
    <col min="7" max="7" width="14.90625" customWidth="1"/>
    <col min="8" max="8" width="25.90625" customWidth="1"/>
    <col min="9" max="9" width="16.08984375" style="5" customWidth="1"/>
    <col min="10" max="11" width="16.08984375" customWidth="1"/>
    <col min="12" max="12" width="8.7265625" customWidth="1"/>
  </cols>
  <sheetData>
    <row r="1" spans="1:11" ht="21">
      <c r="A1" s="504" t="s">
        <v>721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</row>
    <row r="2" spans="1:11" ht="18.5">
      <c r="A2" s="446" t="s">
        <v>1229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</row>
    <row r="4" spans="1:11" ht="18.5">
      <c r="A4" s="446" t="s">
        <v>1255</v>
      </c>
      <c r="B4" s="446"/>
      <c r="C4" s="446"/>
      <c r="D4" s="446"/>
      <c r="E4" s="446"/>
      <c r="F4" s="446"/>
      <c r="G4" s="446"/>
      <c r="H4" s="446"/>
      <c r="I4" s="446"/>
      <c r="J4" s="446"/>
      <c r="K4" s="446"/>
    </row>
    <row r="5" spans="1:11" ht="15" thickBot="1"/>
    <row r="6" spans="1:11" s="6" customFormat="1">
      <c r="A6" s="318" t="s">
        <v>0</v>
      </c>
      <c r="B6" s="319" t="s">
        <v>2</v>
      </c>
      <c r="C6" s="349" t="s">
        <v>157</v>
      </c>
      <c r="D6" s="349" t="s">
        <v>731</v>
      </c>
      <c r="E6" s="349" t="s">
        <v>1230</v>
      </c>
      <c r="F6" s="349" t="s">
        <v>347</v>
      </c>
      <c r="G6" s="349" t="s">
        <v>4</v>
      </c>
      <c r="H6" s="349" t="s">
        <v>1231</v>
      </c>
      <c r="I6" s="350" t="s">
        <v>733</v>
      </c>
      <c r="J6" s="349" t="s">
        <v>1232</v>
      </c>
      <c r="K6" s="349" t="s">
        <v>1057</v>
      </c>
    </row>
    <row r="7" spans="1:11" ht="29">
      <c r="A7" s="500">
        <v>1</v>
      </c>
      <c r="B7" s="192" t="s">
        <v>1258</v>
      </c>
      <c r="C7" s="314">
        <v>15</v>
      </c>
      <c r="D7" s="393" t="s">
        <v>1233</v>
      </c>
      <c r="E7" s="393" t="s">
        <v>1259</v>
      </c>
      <c r="F7" s="393" t="s">
        <v>1260</v>
      </c>
      <c r="G7" s="393" t="s">
        <v>1234</v>
      </c>
      <c r="H7" s="393" t="s">
        <v>1235</v>
      </c>
      <c r="I7" s="49">
        <v>1133333.3330000001</v>
      </c>
      <c r="J7" s="315">
        <f>I7*C7</f>
        <v>16999999.995000001</v>
      </c>
      <c r="K7" s="503">
        <f>SUM(J7:J9)</f>
        <v>19999999.9956</v>
      </c>
    </row>
    <row r="8" spans="1:11">
      <c r="A8" s="501"/>
      <c r="B8" s="192" t="s">
        <v>1257</v>
      </c>
      <c r="C8" s="314">
        <v>8</v>
      </c>
      <c r="D8" s="393"/>
      <c r="E8" s="393"/>
      <c r="F8" s="393"/>
      <c r="G8" s="393"/>
      <c r="H8" s="393"/>
      <c r="I8" s="49">
        <v>350000</v>
      </c>
      <c r="J8" s="315">
        <f>I8*C8</f>
        <v>2800000</v>
      </c>
      <c r="K8" s="503"/>
    </row>
    <row r="9" spans="1:11" ht="29">
      <c r="A9" s="502"/>
      <c r="B9" s="192" t="s">
        <v>1236</v>
      </c>
      <c r="C9" s="314">
        <v>23</v>
      </c>
      <c r="D9" s="393"/>
      <c r="E9" s="393"/>
      <c r="F9" s="393"/>
      <c r="G9" s="393"/>
      <c r="H9" s="393"/>
      <c r="I9" s="49">
        <v>8695.6522000000004</v>
      </c>
      <c r="J9" s="315">
        <f>I9*C9</f>
        <v>200000.0006</v>
      </c>
      <c r="K9" s="503"/>
    </row>
    <row r="10" spans="1:11" ht="29">
      <c r="A10" s="320">
        <v>2</v>
      </c>
      <c r="B10" s="37" t="s">
        <v>1261</v>
      </c>
      <c r="C10" s="314">
        <v>25</v>
      </c>
      <c r="D10" s="93" t="s">
        <v>1262</v>
      </c>
      <c r="E10" s="93" t="s">
        <v>1256</v>
      </c>
      <c r="F10" s="93" t="s">
        <v>1263</v>
      </c>
      <c r="G10" s="93" t="s">
        <v>1234</v>
      </c>
      <c r="H10" s="93"/>
      <c r="I10" s="49">
        <v>200000</v>
      </c>
      <c r="J10" s="315">
        <f>I10*C10</f>
        <v>5000000</v>
      </c>
      <c r="K10" s="351">
        <f>J10</f>
        <v>5000000</v>
      </c>
    </row>
    <row r="11" spans="1:11" ht="87">
      <c r="A11" s="245">
        <v>2</v>
      </c>
      <c r="B11" s="37" t="s">
        <v>1264</v>
      </c>
      <c r="C11" s="38">
        <v>3</v>
      </c>
      <c r="D11" s="187" t="s">
        <v>1237</v>
      </c>
      <c r="E11" s="93" t="s">
        <v>1238</v>
      </c>
      <c r="F11" s="93" t="s">
        <v>1239</v>
      </c>
      <c r="G11" s="93" t="s">
        <v>1240</v>
      </c>
      <c r="H11" s="93" t="s">
        <v>1241</v>
      </c>
      <c r="I11" s="49">
        <v>6205000</v>
      </c>
      <c r="J11" s="315">
        <f>I11*C11</f>
        <v>18615000</v>
      </c>
      <c r="K11" s="503">
        <f>SUM(J11:J15)</f>
        <v>30831398.370000001</v>
      </c>
    </row>
    <row r="12" spans="1:11" ht="58">
      <c r="A12" s="245">
        <v>3</v>
      </c>
      <c r="B12" s="37" t="s">
        <v>1242</v>
      </c>
      <c r="C12" s="38">
        <v>3</v>
      </c>
      <c r="D12" s="187" t="s">
        <v>1265</v>
      </c>
      <c r="E12" s="93" t="s">
        <v>1243</v>
      </c>
      <c r="F12" s="93" t="s">
        <v>1239</v>
      </c>
      <c r="G12" s="93" t="s">
        <v>1244</v>
      </c>
      <c r="H12" s="93" t="s">
        <v>1245</v>
      </c>
      <c r="I12" s="49">
        <v>812132.79</v>
      </c>
      <c r="J12" s="315">
        <f>I12*3</f>
        <v>2436398.37</v>
      </c>
      <c r="K12" s="503"/>
    </row>
    <row r="13" spans="1:11" ht="43.5">
      <c r="A13" s="245">
        <v>4</v>
      </c>
      <c r="B13" s="37" t="s">
        <v>1246</v>
      </c>
      <c r="C13" s="38">
        <v>3</v>
      </c>
      <c r="D13" s="187" t="s">
        <v>1266</v>
      </c>
      <c r="E13" s="93" t="s">
        <v>1267</v>
      </c>
      <c r="F13" s="93" t="s">
        <v>1247</v>
      </c>
      <c r="G13" s="93" t="s">
        <v>1244</v>
      </c>
      <c r="H13" s="93" t="s">
        <v>1248</v>
      </c>
      <c r="I13" s="49">
        <v>600000</v>
      </c>
      <c r="J13" s="315">
        <f>I13*3</f>
        <v>1800000</v>
      </c>
      <c r="K13" s="503"/>
    </row>
    <row r="14" spans="1:11" ht="43.5">
      <c r="A14" s="245">
        <v>5</v>
      </c>
      <c r="B14" s="321" t="s">
        <v>1249</v>
      </c>
      <c r="C14" s="38">
        <v>3</v>
      </c>
      <c r="D14" s="187" t="s">
        <v>1268</v>
      </c>
      <c r="E14" s="93" t="s">
        <v>1269</v>
      </c>
      <c r="F14" s="93" t="s">
        <v>1250</v>
      </c>
      <c r="G14" s="93" t="s">
        <v>1244</v>
      </c>
      <c r="H14" s="93" t="s">
        <v>1251</v>
      </c>
      <c r="I14" s="352">
        <v>2360000</v>
      </c>
      <c r="J14" s="315">
        <f>I14*3</f>
        <v>7080000</v>
      </c>
      <c r="K14" s="503"/>
    </row>
    <row r="15" spans="1:11" ht="85.5" customHeight="1">
      <c r="A15" s="245">
        <v>6</v>
      </c>
      <c r="B15" s="37" t="s">
        <v>1252</v>
      </c>
      <c r="C15" s="38">
        <v>3</v>
      </c>
      <c r="D15" s="187" t="s">
        <v>1253</v>
      </c>
      <c r="E15" s="93" t="s">
        <v>1270</v>
      </c>
      <c r="F15" s="93" t="s">
        <v>1250</v>
      </c>
      <c r="G15" s="93" t="s">
        <v>1244</v>
      </c>
      <c r="H15" s="93" t="s">
        <v>1254</v>
      </c>
      <c r="I15" s="49">
        <v>300000</v>
      </c>
      <c r="J15" s="315">
        <f>I15*3</f>
        <v>900000</v>
      </c>
      <c r="K15" s="503"/>
    </row>
    <row r="16" spans="1:11" ht="22" customHeight="1" thickBot="1">
      <c r="A16" s="322"/>
      <c r="B16" s="323" t="s">
        <v>1057</v>
      </c>
      <c r="C16" s="353"/>
      <c r="D16" s="354"/>
      <c r="E16" s="316"/>
      <c r="F16" s="316"/>
      <c r="G16" s="316"/>
      <c r="H16" s="316"/>
      <c r="I16" s="317"/>
      <c r="J16" s="316"/>
      <c r="K16" s="355">
        <f>SUM(K7:K15)</f>
        <v>55831398.365600005</v>
      </c>
    </row>
  </sheetData>
  <mergeCells count="11">
    <mergeCell ref="D7:D9"/>
    <mergeCell ref="A7:A9"/>
    <mergeCell ref="K11:K15"/>
    <mergeCell ref="A1:K1"/>
    <mergeCell ref="A2:K2"/>
    <mergeCell ref="A4:K4"/>
    <mergeCell ref="K7:K9"/>
    <mergeCell ref="H7:H9"/>
    <mergeCell ref="G7:G9"/>
    <mergeCell ref="F7:F9"/>
    <mergeCell ref="E7:E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A3701-7D0B-4450-BF5C-AB01AAA00AFC}">
  <sheetPr>
    <tabColor theme="9" tint="-0.249977111117893"/>
  </sheetPr>
  <dimension ref="A1:K45"/>
  <sheetViews>
    <sheetView topLeftCell="A39" workbookViewId="0">
      <selection activeCell="A6" sqref="A6:D41"/>
    </sheetView>
  </sheetViews>
  <sheetFormatPr defaultRowHeight="14.5"/>
  <cols>
    <col min="2" max="2" width="24.7265625" customWidth="1"/>
    <col min="3" max="3" width="46.81640625" style="1" customWidth="1"/>
    <col min="4" max="4" width="19.26953125" style="5" customWidth="1"/>
    <col min="5" max="5" width="15.1796875" bestFit="1" customWidth="1"/>
  </cols>
  <sheetData>
    <row r="1" spans="1:11" ht="21">
      <c r="A1" s="504" t="s">
        <v>721</v>
      </c>
      <c r="B1" s="504"/>
      <c r="C1" s="504"/>
      <c r="D1" s="504"/>
      <c r="E1" s="324"/>
      <c r="F1" s="324"/>
      <c r="G1" s="324"/>
      <c r="H1" s="324"/>
      <c r="I1" s="324"/>
      <c r="J1" s="324"/>
      <c r="K1" s="324"/>
    </row>
    <row r="2" spans="1:11" ht="21">
      <c r="A2" s="504" t="s">
        <v>1271</v>
      </c>
      <c r="B2" s="504"/>
      <c r="C2" s="504"/>
      <c r="D2" s="504"/>
      <c r="E2" s="324"/>
      <c r="F2" s="324"/>
      <c r="G2" s="324"/>
      <c r="H2" s="324"/>
      <c r="I2" s="324"/>
      <c r="J2" s="324"/>
      <c r="K2" s="324"/>
    </row>
    <row r="3" spans="1:11" ht="21">
      <c r="A3" s="504"/>
      <c r="B3" s="504"/>
      <c r="C3" s="504"/>
      <c r="D3" s="504"/>
      <c r="E3" s="324"/>
      <c r="F3" s="324"/>
      <c r="G3" s="324"/>
      <c r="H3" s="324"/>
      <c r="I3" s="324"/>
      <c r="J3" s="324"/>
      <c r="K3" s="324"/>
    </row>
    <row r="4" spans="1:11" ht="21">
      <c r="A4" s="504" t="s">
        <v>1292</v>
      </c>
      <c r="B4" s="504"/>
      <c r="C4" s="504"/>
      <c r="D4" s="504"/>
      <c r="E4" s="324"/>
      <c r="F4" s="324"/>
      <c r="G4" s="324"/>
      <c r="H4" s="324"/>
      <c r="I4" s="324"/>
      <c r="J4" s="324"/>
      <c r="K4" s="324"/>
    </row>
    <row r="6" spans="1:11" s="328" customFormat="1" ht="15.5">
      <c r="A6" s="325" t="s">
        <v>0</v>
      </c>
      <c r="B6" s="325" t="s">
        <v>1272</v>
      </c>
      <c r="C6" s="326" t="s">
        <v>1273</v>
      </c>
      <c r="D6" s="327" t="s">
        <v>1274</v>
      </c>
    </row>
    <row r="7" spans="1:11" s="328" customFormat="1" ht="15.5">
      <c r="A7" s="505">
        <v>1</v>
      </c>
      <c r="B7" s="505" t="s">
        <v>1275</v>
      </c>
      <c r="C7" s="329" t="s">
        <v>1276</v>
      </c>
      <c r="D7" s="330">
        <v>9000000</v>
      </c>
    </row>
    <row r="8" spans="1:11" s="328" customFormat="1" ht="15.5">
      <c r="A8" s="505"/>
      <c r="B8" s="505"/>
      <c r="C8" s="329" t="s">
        <v>1277</v>
      </c>
      <c r="D8" s="330">
        <v>4000000</v>
      </c>
    </row>
    <row r="9" spans="1:11" s="328" customFormat="1" ht="15.5">
      <c r="A9" s="505"/>
      <c r="B9" s="505"/>
      <c r="C9" s="329" t="s">
        <v>1278</v>
      </c>
      <c r="D9" s="330">
        <v>1500000</v>
      </c>
    </row>
    <row r="10" spans="1:11" s="328" customFormat="1" ht="15.5">
      <c r="A10" s="505"/>
      <c r="B10" s="505"/>
      <c r="C10" s="329" t="s">
        <v>1279</v>
      </c>
      <c r="D10" s="330">
        <v>1500000</v>
      </c>
    </row>
    <row r="11" spans="1:11" s="328" customFormat="1" ht="31">
      <c r="A11" s="505"/>
      <c r="B11" s="505"/>
      <c r="C11" s="329" t="s">
        <v>1280</v>
      </c>
      <c r="D11" s="330">
        <v>6800000</v>
      </c>
    </row>
    <row r="12" spans="1:11" s="332" customFormat="1" ht="15.5">
      <c r="A12" s="316"/>
      <c r="B12" s="316" t="s">
        <v>713</v>
      </c>
      <c r="C12" s="331"/>
      <c r="D12" s="317">
        <f>SUM(D7:D11)</f>
        <v>22800000</v>
      </c>
    </row>
    <row r="13" spans="1:11" s="328" customFormat="1" ht="15.5">
      <c r="A13" s="505">
        <v>2</v>
      </c>
      <c r="B13" s="505" t="s">
        <v>1281</v>
      </c>
      <c r="C13" s="329" t="s">
        <v>1282</v>
      </c>
      <c r="D13" s="330">
        <v>2500000</v>
      </c>
    </row>
    <row r="14" spans="1:11" s="328" customFormat="1" ht="15.5">
      <c r="A14" s="505"/>
      <c r="B14" s="505"/>
      <c r="C14" s="329" t="s">
        <v>1283</v>
      </c>
      <c r="D14" s="330">
        <v>2500000</v>
      </c>
    </row>
    <row r="15" spans="1:11" s="328" customFormat="1" ht="15.5">
      <c r="A15" s="505"/>
      <c r="B15" s="505"/>
      <c r="C15" s="329" t="s">
        <v>1284</v>
      </c>
      <c r="D15" s="330">
        <v>3500000</v>
      </c>
    </row>
    <row r="16" spans="1:11" s="328" customFormat="1" ht="15.5">
      <c r="A16" s="505"/>
      <c r="B16" s="505"/>
      <c r="C16" s="329" t="s">
        <v>1285</v>
      </c>
      <c r="D16" s="330">
        <v>1000000</v>
      </c>
    </row>
    <row r="17" spans="1:5" s="328" customFormat="1" ht="15.5">
      <c r="A17" s="505"/>
      <c r="B17" s="505"/>
      <c r="C17" s="329" t="s">
        <v>1286</v>
      </c>
      <c r="D17" s="330">
        <v>1000000</v>
      </c>
    </row>
    <row r="18" spans="1:5" s="328" customFormat="1" ht="15.5">
      <c r="A18" s="505"/>
      <c r="B18" s="505"/>
      <c r="C18" s="329" t="s">
        <v>1287</v>
      </c>
      <c r="D18" s="330">
        <v>1000000</v>
      </c>
    </row>
    <row r="19" spans="1:5" s="328" customFormat="1" ht="15.5">
      <c r="A19" s="505"/>
      <c r="B19" s="505"/>
      <c r="C19" s="329" t="s">
        <v>1288</v>
      </c>
      <c r="D19" s="330">
        <v>1000000</v>
      </c>
    </row>
    <row r="20" spans="1:5" s="328" customFormat="1" ht="31">
      <c r="A20" s="505"/>
      <c r="B20" s="505"/>
      <c r="C20" s="329" t="s">
        <v>1289</v>
      </c>
      <c r="D20" s="330">
        <v>500000</v>
      </c>
    </row>
    <row r="21" spans="1:5" s="328" customFormat="1" ht="15.5">
      <c r="A21" s="505"/>
      <c r="B21" s="505"/>
      <c r="C21" s="329" t="s">
        <v>1287</v>
      </c>
      <c r="D21" s="330">
        <v>1500000</v>
      </c>
    </row>
    <row r="22" spans="1:5" s="328" customFormat="1" ht="46.5">
      <c r="A22" s="505"/>
      <c r="B22" s="505"/>
      <c r="C22" s="329" t="s">
        <v>1293</v>
      </c>
      <c r="D22" s="330">
        <v>12000000</v>
      </c>
    </row>
    <row r="23" spans="1:5" s="6" customFormat="1">
      <c r="A23" s="181"/>
      <c r="B23" s="181" t="s">
        <v>713</v>
      </c>
      <c r="C23" s="274"/>
      <c r="D23" s="72">
        <f>SUM(D13:D22)</f>
        <v>26500000</v>
      </c>
    </row>
    <row r="24" spans="1:5" s="328" customFormat="1" ht="15.5">
      <c r="A24" s="505">
        <v>3</v>
      </c>
      <c r="B24" s="505" t="s">
        <v>1290</v>
      </c>
      <c r="C24" s="329" t="s">
        <v>1294</v>
      </c>
      <c r="D24" s="330">
        <f>350000*6</f>
        <v>2100000</v>
      </c>
    </row>
    <row r="25" spans="1:5" s="328" customFormat="1" ht="31">
      <c r="A25" s="505"/>
      <c r="B25" s="505"/>
      <c r="C25" s="329" t="s">
        <v>1308</v>
      </c>
      <c r="D25" s="330">
        <f>53924.7962*8</f>
        <v>431398.36959999998</v>
      </c>
      <c r="E25" s="340"/>
    </row>
    <row r="26" spans="1:5" s="328" customFormat="1" ht="15.5">
      <c r="A26" s="505"/>
      <c r="B26" s="505"/>
      <c r="C26" s="336" t="s">
        <v>1295</v>
      </c>
      <c r="D26" s="330"/>
      <c r="E26" s="338"/>
    </row>
    <row r="27" spans="1:5" s="328" customFormat="1" ht="15.5">
      <c r="A27" s="505"/>
      <c r="B27" s="505"/>
      <c r="C27" s="337" t="s">
        <v>1296</v>
      </c>
      <c r="D27" s="330">
        <f>25000*19</f>
        <v>475000</v>
      </c>
    </row>
    <row r="28" spans="1:5" s="328" customFormat="1" ht="15.5">
      <c r="A28" s="505"/>
      <c r="B28" s="505"/>
      <c r="C28" s="337" t="s">
        <v>1297</v>
      </c>
      <c r="D28" s="330">
        <f>18000*8</f>
        <v>144000</v>
      </c>
    </row>
    <row r="29" spans="1:5" s="328" customFormat="1" ht="15.5">
      <c r="A29" s="505"/>
      <c r="B29" s="505"/>
      <c r="C29" s="337" t="s">
        <v>1298</v>
      </c>
      <c r="D29" s="330">
        <f>13000*10</f>
        <v>130000</v>
      </c>
    </row>
    <row r="30" spans="1:5" s="328" customFormat="1" ht="15.5">
      <c r="A30" s="505"/>
      <c r="B30" s="505"/>
      <c r="C30" s="337" t="s">
        <v>1299</v>
      </c>
      <c r="D30" s="330">
        <f>20000*5</f>
        <v>100000</v>
      </c>
    </row>
    <row r="31" spans="1:5" s="328" customFormat="1" ht="15.5">
      <c r="A31" s="505"/>
      <c r="B31" s="505"/>
      <c r="C31" s="337" t="s">
        <v>1301</v>
      </c>
      <c r="D31" s="330">
        <f>25200*5</f>
        <v>126000</v>
      </c>
    </row>
    <row r="32" spans="1:5" s="328" customFormat="1" ht="15.5">
      <c r="A32" s="505"/>
      <c r="B32" s="505"/>
      <c r="C32" s="337" t="s">
        <v>1300</v>
      </c>
      <c r="D32" s="330">
        <v>25000</v>
      </c>
    </row>
    <row r="33" spans="1:4" s="328" customFormat="1" ht="15.5">
      <c r="A33" s="505"/>
      <c r="B33" s="505"/>
      <c r="C33" s="336" t="s">
        <v>1291</v>
      </c>
      <c r="D33" s="330"/>
    </row>
    <row r="34" spans="1:4" s="328" customFormat="1" ht="15.5">
      <c r="A34" s="505"/>
      <c r="B34" s="505"/>
      <c r="C34" s="337" t="s">
        <v>1302</v>
      </c>
      <c r="D34" s="330">
        <v>380000</v>
      </c>
    </row>
    <row r="35" spans="1:4" s="328" customFormat="1" ht="15.5">
      <c r="A35" s="505"/>
      <c r="B35" s="505"/>
      <c r="C35" s="337" t="s">
        <v>1303</v>
      </c>
      <c r="D35" s="330">
        <v>458500</v>
      </c>
    </row>
    <row r="36" spans="1:4" s="328" customFormat="1" ht="15.5">
      <c r="A36" s="505"/>
      <c r="B36" s="505"/>
      <c r="C36" s="337" t="s">
        <v>1304</v>
      </c>
      <c r="D36" s="330">
        <v>449500</v>
      </c>
    </row>
    <row r="37" spans="1:4" s="328" customFormat="1" ht="15.5">
      <c r="A37" s="505"/>
      <c r="B37" s="505"/>
      <c r="C37" s="337" t="s">
        <v>1305</v>
      </c>
      <c r="D37" s="330">
        <v>535000</v>
      </c>
    </row>
    <row r="38" spans="1:4" s="328" customFormat="1" ht="15.5">
      <c r="A38" s="505"/>
      <c r="B38" s="505"/>
      <c r="C38" s="337" t="s">
        <v>1306</v>
      </c>
      <c r="D38" s="330">
        <v>575000</v>
      </c>
    </row>
    <row r="39" spans="1:4" s="328" customFormat="1" ht="15.5">
      <c r="A39" s="505"/>
      <c r="B39" s="505"/>
      <c r="C39" s="337" t="s">
        <v>1307</v>
      </c>
      <c r="D39" s="330">
        <v>602000</v>
      </c>
    </row>
    <row r="40" spans="1:4" s="6" customFormat="1">
      <c r="A40" s="181"/>
      <c r="B40" s="181" t="s">
        <v>713</v>
      </c>
      <c r="C40" s="274"/>
      <c r="D40" s="72">
        <f>SUM(D24:D39)</f>
        <v>6531398.3695999999</v>
      </c>
    </row>
    <row r="41" spans="1:4" ht="15.5">
      <c r="A41" s="333"/>
      <c r="B41" s="333" t="s">
        <v>824</v>
      </c>
      <c r="C41" s="334"/>
      <c r="D41" s="335">
        <f>D40+D23+D12</f>
        <v>55831398.369599998</v>
      </c>
    </row>
    <row r="43" spans="1:4" ht="15.5">
      <c r="D43" s="196"/>
    </row>
    <row r="45" spans="1:4">
      <c r="D45" s="339"/>
    </row>
  </sheetData>
  <mergeCells count="10">
    <mergeCell ref="A13:A22"/>
    <mergeCell ref="B13:B22"/>
    <mergeCell ref="A24:A39"/>
    <mergeCell ref="B24:B39"/>
    <mergeCell ref="A1:D1"/>
    <mergeCell ref="A2:D2"/>
    <mergeCell ref="A3:D3"/>
    <mergeCell ref="A4:D4"/>
    <mergeCell ref="A7:A11"/>
    <mergeCell ref="B7:B1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8C524-8ED1-47DB-8B71-B62665AE3B06}">
  <sheetPr>
    <tabColor theme="9" tint="-0.499984740745262"/>
  </sheetPr>
  <dimension ref="B2:O53"/>
  <sheetViews>
    <sheetView topLeftCell="A15" zoomScale="67" zoomScaleNormal="64" workbookViewId="0">
      <selection activeCell="E29" sqref="E29"/>
    </sheetView>
  </sheetViews>
  <sheetFormatPr defaultRowHeight="13"/>
  <cols>
    <col min="1" max="1" width="8.7265625" style="313"/>
    <col min="2" max="2" width="5.7265625" style="313" customWidth="1"/>
    <col min="3" max="3" width="48" style="313" customWidth="1"/>
    <col min="4" max="4" width="16.1796875" style="313" customWidth="1"/>
    <col min="5" max="5" width="15.453125" style="313" customWidth="1"/>
    <col min="6" max="6" width="11.7265625" style="313" customWidth="1"/>
    <col min="7" max="7" width="20.81640625" style="313" customWidth="1"/>
    <col min="8" max="8" width="18.54296875" style="313" customWidth="1"/>
    <col min="9" max="9" width="21" style="313" customWidth="1"/>
    <col min="10" max="10" width="14.26953125" style="313" customWidth="1"/>
    <col min="11" max="11" width="20.81640625" style="313" customWidth="1"/>
    <col min="12" max="16384" width="8.7265625" style="313"/>
  </cols>
  <sheetData>
    <row r="2" spans="2:15" ht="20.149999999999999" customHeight="1">
      <c r="B2" s="509"/>
      <c r="C2" s="509"/>
      <c r="D2" s="509"/>
      <c r="E2" s="509"/>
      <c r="F2" s="509"/>
      <c r="G2" s="509"/>
      <c r="H2" s="509"/>
      <c r="I2" s="509"/>
      <c r="J2" s="509"/>
      <c r="K2" s="509"/>
    </row>
    <row r="3" spans="2:15" ht="34.5" customHeight="1">
      <c r="B3" s="510" t="s">
        <v>1172</v>
      </c>
      <c r="C3" s="511"/>
      <c r="D3" s="511"/>
      <c r="E3" s="511"/>
      <c r="F3" s="511"/>
      <c r="G3" s="511"/>
      <c r="H3" s="511"/>
      <c r="I3" s="511"/>
      <c r="J3" s="511"/>
      <c r="K3" s="512"/>
    </row>
    <row r="4" spans="2:15" ht="36.75" customHeight="1">
      <c r="B4" s="356" t="s">
        <v>1095</v>
      </c>
      <c r="C4" s="357" t="s">
        <v>1173</v>
      </c>
      <c r="D4" s="357" t="s">
        <v>1174</v>
      </c>
      <c r="E4" s="358" t="s">
        <v>11</v>
      </c>
      <c r="F4" s="359" t="s">
        <v>1175</v>
      </c>
      <c r="G4" s="513" t="s">
        <v>1176</v>
      </c>
      <c r="H4" s="513"/>
      <c r="I4" s="513"/>
      <c r="J4" s="513"/>
      <c r="K4" s="513"/>
    </row>
    <row r="5" spans="2:15" ht="163.5" customHeight="1">
      <c r="B5" s="514"/>
      <c r="C5" s="514"/>
      <c r="D5" s="514"/>
      <c r="E5" s="514"/>
      <c r="F5" s="514"/>
      <c r="G5" s="360" t="s">
        <v>1325</v>
      </c>
      <c r="H5" s="361" t="s">
        <v>1326</v>
      </c>
      <c r="I5" s="362" t="s">
        <v>1327</v>
      </c>
      <c r="J5" s="361" t="s">
        <v>1328</v>
      </c>
      <c r="K5" s="361" t="s">
        <v>1177</v>
      </c>
      <c r="O5" s="367"/>
    </row>
    <row r="6" spans="2:15" ht="24.75" customHeight="1">
      <c r="B6" s="358"/>
      <c r="C6" s="514" t="s">
        <v>1178</v>
      </c>
      <c r="D6" s="514"/>
      <c r="E6" s="514"/>
      <c r="F6" s="514"/>
      <c r="G6" s="514"/>
      <c r="H6" s="514"/>
      <c r="I6" s="514"/>
      <c r="J6" s="514"/>
      <c r="K6" s="514"/>
      <c r="O6" s="367"/>
    </row>
    <row r="7" spans="2:15" ht="33" customHeight="1">
      <c r="B7" s="363">
        <v>1</v>
      </c>
      <c r="C7" s="364" t="s">
        <v>1179</v>
      </c>
      <c r="D7" s="363" t="s">
        <v>876</v>
      </c>
      <c r="E7" s="363" t="s">
        <v>876</v>
      </c>
      <c r="F7" s="506" t="s">
        <v>1178</v>
      </c>
      <c r="G7" s="363">
        <v>1</v>
      </c>
      <c r="H7" s="363"/>
      <c r="I7" s="363"/>
      <c r="J7" s="363"/>
      <c r="K7" s="363"/>
      <c r="O7" s="367"/>
    </row>
    <row r="8" spans="2:15" ht="33" customHeight="1">
      <c r="B8" s="363">
        <v>2</v>
      </c>
      <c r="C8" s="364" t="s">
        <v>1180</v>
      </c>
      <c r="D8" s="363" t="s">
        <v>876</v>
      </c>
      <c r="E8" s="363" t="s">
        <v>876</v>
      </c>
      <c r="F8" s="507"/>
      <c r="G8" s="363">
        <v>1</v>
      </c>
      <c r="H8" s="363"/>
      <c r="I8" s="363"/>
      <c r="J8" s="363"/>
      <c r="K8" s="363"/>
      <c r="O8" s="367"/>
    </row>
    <row r="9" spans="2:15" ht="33" customHeight="1">
      <c r="B9" s="363">
        <v>3</v>
      </c>
      <c r="C9" s="364" t="s">
        <v>1181</v>
      </c>
      <c r="D9" s="363" t="s">
        <v>876</v>
      </c>
      <c r="E9" s="363" t="s">
        <v>876</v>
      </c>
      <c r="F9" s="507"/>
      <c r="G9" s="363"/>
      <c r="H9" s="363">
        <v>1</v>
      </c>
      <c r="I9" s="363"/>
      <c r="J9" s="363"/>
      <c r="K9" s="363"/>
      <c r="O9" s="367"/>
    </row>
    <row r="10" spans="2:15" ht="33" customHeight="1">
      <c r="B10" s="363">
        <v>4</v>
      </c>
      <c r="C10" s="364" t="s">
        <v>1182</v>
      </c>
      <c r="D10" s="363" t="s">
        <v>876</v>
      </c>
      <c r="E10" s="363" t="s">
        <v>876</v>
      </c>
      <c r="F10" s="507"/>
      <c r="G10" s="363"/>
      <c r="H10" s="363"/>
      <c r="I10" s="363"/>
      <c r="J10" s="363"/>
      <c r="K10" s="363">
        <v>1</v>
      </c>
      <c r="O10" s="367"/>
    </row>
    <row r="11" spans="2:15" ht="20.149999999999999" customHeight="1">
      <c r="B11" s="363">
        <v>5</v>
      </c>
      <c r="C11" s="363" t="s">
        <v>1183</v>
      </c>
      <c r="D11" s="363" t="s">
        <v>887</v>
      </c>
      <c r="E11" s="363" t="s">
        <v>887</v>
      </c>
      <c r="F11" s="507"/>
      <c r="G11" s="363"/>
      <c r="H11" s="363"/>
      <c r="I11" s="363">
        <v>1</v>
      </c>
      <c r="J11" s="363"/>
      <c r="K11" s="363"/>
      <c r="O11" s="367"/>
    </row>
    <row r="12" spans="2:15" ht="20.149999999999999" customHeight="1">
      <c r="B12" s="363">
        <v>6</v>
      </c>
      <c r="C12" s="363" t="s">
        <v>1184</v>
      </c>
      <c r="D12" s="363" t="s">
        <v>887</v>
      </c>
      <c r="E12" s="363" t="s">
        <v>887</v>
      </c>
      <c r="F12" s="507"/>
      <c r="G12" s="363">
        <v>1</v>
      </c>
      <c r="H12" s="363"/>
      <c r="I12" s="363"/>
      <c r="J12" s="363"/>
      <c r="K12" s="363"/>
      <c r="O12" s="367"/>
    </row>
    <row r="13" spans="2:15" ht="20.149999999999999" customHeight="1">
      <c r="B13" s="363">
        <v>7</v>
      </c>
      <c r="C13" s="363" t="s">
        <v>1185</v>
      </c>
      <c r="D13" s="363" t="s">
        <v>1018</v>
      </c>
      <c r="E13" s="363" t="s">
        <v>1018</v>
      </c>
      <c r="F13" s="507"/>
      <c r="G13" s="363"/>
      <c r="H13" s="363"/>
      <c r="I13" s="363">
        <v>1</v>
      </c>
      <c r="J13" s="363"/>
      <c r="K13" s="363"/>
    </row>
    <row r="14" spans="2:15" ht="20.149999999999999" customHeight="1">
      <c r="B14" s="363">
        <v>8</v>
      </c>
      <c r="C14" s="363" t="s">
        <v>1186</v>
      </c>
      <c r="D14" s="363" t="s">
        <v>1013</v>
      </c>
      <c r="E14" s="363" t="s">
        <v>1013</v>
      </c>
      <c r="F14" s="507"/>
      <c r="G14" s="363">
        <v>1</v>
      </c>
      <c r="H14" s="363"/>
      <c r="I14" s="363"/>
      <c r="J14" s="363"/>
      <c r="K14" s="363"/>
    </row>
    <row r="15" spans="2:15" ht="20.149999999999999" customHeight="1">
      <c r="B15" s="363">
        <v>9</v>
      </c>
      <c r="C15" s="363" t="s">
        <v>1187</v>
      </c>
      <c r="D15" s="363" t="s">
        <v>891</v>
      </c>
      <c r="E15" s="363" t="s">
        <v>891</v>
      </c>
      <c r="F15" s="507"/>
      <c r="G15" s="363">
        <v>1</v>
      </c>
      <c r="H15" s="363"/>
      <c r="I15" s="363"/>
      <c r="J15" s="363"/>
      <c r="K15" s="363"/>
    </row>
    <row r="16" spans="2:15" ht="33.75" customHeight="1">
      <c r="B16" s="363">
        <v>10</v>
      </c>
      <c r="C16" s="365" t="s">
        <v>1188</v>
      </c>
      <c r="D16" s="363" t="s">
        <v>922</v>
      </c>
      <c r="E16" s="363" t="s">
        <v>922</v>
      </c>
      <c r="F16" s="507"/>
      <c r="G16" s="363"/>
      <c r="H16" s="363"/>
      <c r="I16" s="363">
        <v>1</v>
      </c>
      <c r="J16" s="363"/>
      <c r="K16" s="363"/>
    </row>
    <row r="17" spans="2:11" ht="20.149999999999999" customHeight="1">
      <c r="B17" s="363">
        <v>11</v>
      </c>
      <c r="C17" s="363" t="s">
        <v>1189</v>
      </c>
      <c r="D17" s="363" t="s">
        <v>926</v>
      </c>
      <c r="E17" s="363" t="s">
        <v>926</v>
      </c>
      <c r="F17" s="507"/>
      <c r="G17" s="363">
        <v>1</v>
      </c>
      <c r="H17" s="363"/>
      <c r="I17" s="363"/>
      <c r="J17" s="363"/>
      <c r="K17" s="363"/>
    </row>
    <row r="18" spans="2:11" ht="20.149999999999999" customHeight="1">
      <c r="B18" s="363">
        <v>12</v>
      </c>
      <c r="C18" s="363" t="s">
        <v>1190</v>
      </c>
      <c r="D18" s="363" t="s">
        <v>926</v>
      </c>
      <c r="E18" s="363" t="s">
        <v>926</v>
      </c>
      <c r="F18" s="507"/>
      <c r="G18" s="363">
        <v>1</v>
      </c>
      <c r="H18" s="363"/>
      <c r="I18" s="363"/>
      <c r="J18" s="363"/>
      <c r="K18" s="363"/>
    </row>
    <row r="19" spans="2:11" ht="20.149999999999999" customHeight="1">
      <c r="B19" s="363">
        <v>13</v>
      </c>
      <c r="C19" s="363" t="s">
        <v>1191</v>
      </c>
      <c r="D19" s="363" t="s">
        <v>953</v>
      </c>
      <c r="E19" s="363" t="s">
        <v>953</v>
      </c>
      <c r="F19" s="507"/>
      <c r="G19" s="363">
        <v>1</v>
      </c>
      <c r="H19" s="363"/>
      <c r="I19" s="363"/>
      <c r="J19" s="363"/>
      <c r="K19" s="363"/>
    </row>
    <row r="20" spans="2:11" ht="20.149999999999999" customHeight="1">
      <c r="B20" s="363">
        <v>14</v>
      </c>
      <c r="C20" s="363" t="s">
        <v>1192</v>
      </c>
      <c r="D20" s="363" t="s">
        <v>968</v>
      </c>
      <c r="E20" s="363" t="s">
        <v>968</v>
      </c>
      <c r="F20" s="507"/>
      <c r="G20" s="363">
        <v>1</v>
      </c>
      <c r="H20" s="363"/>
      <c r="I20" s="363"/>
      <c r="J20" s="363"/>
      <c r="K20" s="363"/>
    </row>
    <row r="21" spans="2:11" ht="20.149999999999999" customHeight="1">
      <c r="B21" s="363">
        <v>41</v>
      </c>
      <c r="C21" s="363" t="s">
        <v>1221</v>
      </c>
      <c r="D21" s="363" t="s">
        <v>1222</v>
      </c>
      <c r="E21" s="363" t="s">
        <v>1222</v>
      </c>
      <c r="F21" s="507"/>
      <c r="G21" s="363"/>
      <c r="H21" s="363">
        <v>1</v>
      </c>
      <c r="I21" s="363"/>
      <c r="J21" s="363"/>
      <c r="K21" s="363"/>
    </row>
    <row r="22" spans="2:11" ht="20.149999999999999" customHeight="1">
      <c r="B22" s="363">
        <v>46</v>
      </c>
      <c r="C22" s="363" t="s">
        <v>1227</v>
      </c>
      <c r="D22" s="363" t="s">
        <v>1052</v>
      </c>
      <c r="E22" s="363" t="s">
        <v>1052</v>
      </c>
      <c r="F22" s="508"/>
      <c r="G22" s="363"/>
      <c r="H22" s="363"/>
      <c r="I22" s="363"/>
      <c r="J22" s="363"/>
      <c r="K22" s="363">
        <v>1</v>
      </c>
    </row>
    <row r="23" spans="2:11" ht="20.149999999999999" customHeight="1">
      <c r="B23" s="363">
        <v>15</v>
      </c>
      <c r="C23" s="363" t="s">
        <v>1193</v>
      </c>
      <c r="D23" s="363" t="s">
        <v>903</v>
      </c>
      <c r="E23" s="363" t="s">
        <v>903</v>
      </c>
      <c r="F23" s="506" t="s">
        <v>1194</v>
      </c>
      <c r="G23" s="363">
        <v>1</v>
      </c>
      <c r="H23" s="363"/>
      <c r="I23" s="363"/>
      <c r="J23" s="363"/>
      <c r="K23" s="363"/>
    </row>
    <row r="24" spans="2:11" ht="20.149999999999999" customHeight="1">
      <c r="B24" s="363">
        <v>16</v>
      </c>
      <c r="C24" s="363" t="s">
        <v>1195</v>
      </c>
      <c r="D24" s="363" t="s">
        <v>903</v>
      </c>
      <c r="E24" s="363" t="s">
        <v>903</v>
      </c>
      <c r="F24" s="507"/>
      <c r="G24" s="363"/>
      <c r="H24" s="363"/>
      <c r="I24" s="363"/>
      <c r="J24" s="363">
        <v>1</v>
      </c>
      <c r="K24" s="363"/>
    </row>
    <row r="25" spans="2:11" ht="20.149999999999999" customHeight="1">
      <c r="B25" s="363">
        <v>17</v>
      </c>
      <c r="C25" s="363" t="s">
        <v>1196</v>
      </c>
      <c r="D25" s="363" t="s">
        <v>903</v>
      </c>
      <c r="E25" s="363" t="s">
        <v>903</v>
      </c>
      <c r="F25" s="507"/>
      <c r="G25" s="363">
        <v>1</v>
      </c>
      <c r="H25" s="363"/>
      <c r="I25" s="363"/>
      <c r="J25" s="363"/>
      <c r="K25" s="363"/>
    </row>
    <row r="26" spans="2:11" ht="20.149999999999999" customHeight="1">
      <c r="B26" s="363">
        <v>18</v>
      </c>
      <c r="C26" s="363" t="s">
        <v>1197</v>
      </c>
      <c r="D26" s="363" t="s">
        <v>958</v>
      </c>
      <c r="E26" s="363" t="s">
        <v>958</v>
      </c>
      <c r="F26" s="507"/>
      <c r="G26" s="363"/>
      <c r="H26" s="363">
        <v>1</v>
      </c>
      <c r="I26" s="363"/>
      <c r="J26" s="363"/>
      <c r="K26" s="363"/>
    </row>
    <row r="27" spans="2:11" ht="20.149999999999999" customHeight="1">
      <c r="B27" s="363">
        <v>19</v>
      </c>
      <c r="C27" s="363" t="s">
        <v>1198</v>
      </c>
      <c r="D27" s="363" t="s">
        <v>914</v>
      </c>
      <c r="E27" s="363" t="s">
        <v>914</v>
      </c>
      <c r="F27" s="507"/>
      <c r="G27" s="363"/>
      <c r="H27" s="363"/>
      <c r="I27" s="363">
        <v>1</v>
      </c>
      <c r="J27" s="363"/>
      <c r="K27" s="363"/>
    </row>
    <row r="28" spans="2:11" ht="20.149999999999999" customHeight="1">
      <c r="B28" s="363">
        <v>20</v>
      </c>
      <c r="C28" s="363" t="s">
        <v>1199</v>
      </c>
      <c r="D28" s="363" t="s">
        <v>973</v>
      </c>
      <c r="E28" s="363" t="s">
        <v>973</v>
      </c>
      <c r="F28" s="507"/>
      <c r="G28" s="363"/>
      <c r="H28" s="363"/>
      <c r="I28" s="363"/>
      <c r="J28" s="363">
        <v>1</v>
      </c>
      <c r="K28" s="363"/>
    </row>
    <row r="29" spans="2:11" ht="20.149999999999999" customHeight="1">
      <c r="B29" s="363">
        <v>21</v>
      </c>
      <c r="C29" s="363" t="s">
        <v>1200</v>
      </c>
      <c r="D29" s="363" t="s">
        <v>978</v>
      </c>
      <c r="E29" s="363" t="s">
        <v>978</v>
      </c>
      <c r="F29" s="507"/>
      <c r="G29" s="363"/>
      <c r="H29" s="363"/>
      <c r="I29" s="363">
        <v>1</v>
      </c>
      <c r="J29" s="363"/>
      <c r="K29" s="363"/>
    </row>
    <row r="30" spans="2:11" ht="20.149999999999999" customHeight="1">
      <c r="B30" s="363">
        <v>22</v>
      </c>
      <c r="C30" s="363" t="s">
        <v>1201</v>
      </c>
      <c r="D30" s="363" t="s">
        <v>1023</v>
      </c>
      <c r="E30" s="363" t="s">
        <v>1023</v>
      </c>
      <c r="F30" s="507"/>
      <c r="G30" s="363">
        <v>1</v>
      </c>
      <c r="H30" s="363"/>
      <c r="I30" s="363"/>
      <c r="J30" s="363"/>
      <c r="K30" s="363"/>
    </row>
    <row r="31" spans="2:11" ht="20.149999999999999" customHeight="1">
      <c r="B31" s="363">
        <v>23</v>
      </c>
      <c r="C31" s="363" t="s">
        <v>1202</v>
      </c>
      <c r="D31" s="363" t="s">
        <v>983</v>
      </c>
      <c r="E31" s="363" t="s">
        <v>983</v>
      </c>
      <c r="F31" s="507"/>
      <c r="G31" s="363">
        <v>1</v>
      </c>
      <c r="H31" s="363"/>
      <c r="I31" s="363"/>
      <c r="J31" s="363"/>
      <c r="K31" s="363"/>
    </row>
    <row r="32" spans="2:11" ht="20.149999999999999" customHeight="1">
      <c r="B32" s="363">
        <v>24</v>
      </c>
      <c r="C32" s="363" t="s">
        <v>1203</v>
      </c>
      <c r="D32" s="363" t="s">
        <v>988</v>
      </c>
      <c r="E32" s="363" t="s">
        <v>988</v>
      </c>
      <c r="F32" s="507"/>
      <c r="G32" s="363"/>
      <c r="H32" s="363">
        <v>1</v>
      </c>
      <c r="I32" s="363"/>
      <c r="J32" s="363"/>
      <c r="K32" s="363"/>
    </row>
    <row r="33" spans="2:11" ht="20.149999999999999" customHeight="1">
      <c r="B33" s="363">
        <v>25</v>
      </c>
      <c r="C33" s="363" t="s">
        <v>1204</v>
      </c>
      <c r="D33" s="363" t="s">
        <v>963</v>
      </c>
      <c r="E33" s="363" t="s">
        <v>963</v>
      </c>
      <c r="F33" s="507"/>
      <c r="G33" s="363"/>
      <c r="H33" s="363"/>
      <c r="I33" s="363"/>
      <c r="J33" s="363">
        <v>1</v>
      </c>
      <c r="K33" s="363"/>
    </row>
    <row r="34" spans="2:11" ht="20.149999999999999" customHeight="1">
      <c r="B34" s="363">
        <v>39</v>
      </c>
      <c r="C34" s="363" t="s">
        <v>1219</v>
      </c>
      <c r="D34" s="363" t="s">
        <v>1032</v>
      </c>
      <c r="E34" s="363" t="s">
        <v>1032</v>
      </c>
      <c r="F34" s="507"/>
      <c r="G34" s="363">
        <v>1</v>
      </c>
      <c r="H34" s="363"/>
      <c r="I34" s="363"/>
      <c r="J34" s="363"/>
      <c r="K34" s="363"/>
    </row>
    <row r="35" spans="2:11" ht="20.149999999999999" customHeight="1">
      <c r="B35" s="363">
        <v>40</v>
      </c>
      <c r="C35" s="363" t="s">
        <v>1220</v>
      </c>
      <c r="D35" s="363" t="s">
        <v>1032</v>
      </c>
      <c r="E35" s="363" t="s">
        <v>1032</v>
      </c>
      <c r="F35" s="507"/>
      <c r="G35" s="363"/>
      <c r="H35" s="363">
        <v>1</v>
      </c>
      <c r="I35" s="363"/>
      <c r="J35" s="363"/>
      <c r="K35" s="363"/>
    </row>
    <row r="36" spans="2:11" ht="20.149999999999999" customHeight="1">
      <c r="B36" s="363">
        <v>42</v>
      </c>
      <c r="C36" s="363" t="s">
        <v>1223</v>
      </c>
      <c r="D36" s="363" t="s">
        <v>944</v>
      </c>
      <c r="E36" s="363" t="s">
        <v>944</v>
      </c>
      <c r="F36" s="507"/>
      <c r="G36" s="363">
        <v>1</v>
      </c>
      <c r="H36" s="363"/>
      <c r="I36" s="363"/>
      <c r="J36" s="363"/>
      <c r="K36" s="363"/>
    </row>
    <row r="37" spans="2:11" ht="20.149999999999999" customHeight="1">
      <c r="B37" s="363">
        <v>43</v>
      </c>
      <c r="C37" s="363" t="s">
        <v>1224</v>
      </c>
      <c r="D37" s="363" t="s">
        <v>1037</v>
      </c>
      <c r="E37" s="363" t="s">
        <v>1037</v>
      </c>
      <c r="F37" s="508"/>
      <c r="G37" s="363">
        <v>1</v>
      </c>
      <c r="H37" s="363"/>
      <c r="I37" s="363"/>
      <c r="J37" s="363"/>
      <c r="K37" s="363"/>
    </row>
    <row r="38" spans="2:11" ht="20.149999999999999" customHeight="1">
      <c r="B38" s="363">
        <v>26</v>
      </c>
      <c r="C38" s="363" t="s">
        <v>1205</v>
      </c>
      <c r="D38" s="363" t="s">
        <v>907</v>
      </c>
      <c r="E38" s="363" t="s">
        <v>907</v>
      </c>
      <c r="F38" s="506" t="s">
        <v>1206</v>
      </c>
      <c r="G38" s="363">
        <v>1</v>
      </c>
      <c r="H38" s="363"/>
      <c r="I38" s="363"/>
      <c r="J38" s="363"/>
      <c r="K38" s="363"/>
    </row>
    <row r="39" spans="2:11" ht="20.149999999999999" customHeight="1">
      <c r="B39" s="363">
        <v>27</v>
      </c>
      <c r="C39" s="363" t="s">
        <v>1207</v>
      </c>
      <c r="D39" s="363" t="s">
        <v>907</v>
      </c>
      <c r="E39" s="363" t="s">
        <v>907</v>
      </c>
      <c r="F39" s="507"/>
      <c r="G39" s="363"/>
      <c r="H39" s="363"/>
      <c r="I39" s="363"/>
      <c r="J39" s="363">
        <v>1</v>
      </c>
      <c r="K39" s="363"/>
    </row>
    <row r="40" spans="2:11" ht="20.149999999999999" customHeight="1">
      <c r="B40" s="363">
        <v>28</v>
      </c>
      <c r="C40" s="363" t="s">
        <v>1208</v>
      </c>
      <c r="D40" s="363" t="s">
        <v>993</v>
      </c>
      <c r="E40" s="363" t="s">
        <v>993</v>
      </c>
      <c r="F40" s="507"/>
      <c r="G40" s="363">
        <v>1</v>
      </c>
      <c r="H40" s="363"/>
      <c r="I40" s="363"/>
      <c r="J40" s="363"/>
      <c r="K40" s="363"/>
    </row>
    <row r="41" spans="2:11" ht="20.149999999999999" customHeight="1">
      <c r="B41" s="363">
        <v>29</v>
      </c>
      <c r="C41" s="363" t="s">
        <v>1209</v>
      </c>
      <c r="D41" s="363" t="s">
        <v>899</v>
      </c>
      <c r="E41" s="363" t="s">
        <v>899</v>
      </c>
      <c r="F41" s="507"/>
      <c r="G41" s="363">
        <v>1</v>
      </c>
      <c r="H41" s="363"/>
      <c r="I41" s="363"/>
      <c r="J41" s="363"/>
      <c r="K41" s="363"/>
    </row>
    <row r="42" spans="2:11" ht="20.149999999999999" customHeight="1">
      <c r="B42" s="363">
        <v>30</v>
      </c>
      <c r="C42" s="363" t="s">
        <v>1210</v>
      </c>
      <c r="D42" s="363" t="s">
        <v>1211</v>
      </c>
      <c r="E42" s="363" t="s">
        <v>1211</v>
      </c>
      <c r="F42" s="507"/>
      <c r="G42" s="363"/>
      <c r="H42" s="363"/>
      <c r="I42" s="363"/>
      <c r="J42" s="363"/>
      <c r="K42" s="363">
        <v>1</v>
      </c>
    </row>
    <row r="43" spans="2:11" ht="20.149999999999999" customHeight="1">
      <c r="B43" s="363">
        <v>31</v>
      </c>
      <c r="C43" s="363" t="s">
        <v>1212</v>
      </c>
      <c r="D43" s="363" t="s">
        <v>998</v>
      </c>
      <c r="E43" s="363" t="s">
        <v>998</v>
      </c>
      <c r="F43" s="507"/>
      <c r="G43" s="363"/>
      <c r="H43" s="363"/>
      <c r="I43" s="363"/>
      <c r="J43" s="363"/>
      <c r="K43" s="363">
        <v>1</v>
      </c>
    </row>
    <row r="44" spans="2:11" ht="20.149999999999999" customHeight="1">
      <c r="B44" s="363">
        <v>32</v>
      </c>
      <c r="C44" s="363" t="s">
        <v>1213</v>
      </c>
      <c r="D44" s="363" t="s">
        <v>1003</v>
      </c>
      <c r="E44" s="363" t="s">
        <v>1003</v>
      </c>
      <c r="F44" s="507"/>
      <c r="G44" s="363">
        <v>1</v>
      </c>
      <c r="H44" s="363"/>
      <c r="I44" s="363"/>
      <c r="J44" s="363"/>
      <c r="K44" s="363"/>
    </row>
    <row r="45" spans="2:11" ht="20.149999999999999" customHeight="1">
      <c r="B45" s="363">
        <v>33</v>
      </c>
      <c r="C45" s="363" t="s">
        <v>1214</v>
      </c>
      <c r="D45" s="363" t="s">
        <v>895</v>
      </c>
      <c r="E45" s="363" t="s">
        <v>895</v>
      </c>
      <c r="F45" s="507"/>
      <c r="G45" s="363">
        <v>1</v>
      </c>
      <c r="H45" s="363"/>
      <c r="I45" s="363"/>
      <c r="J45" s="363"/>
      <c r="K45" s="363"/>
    </row>
    <row r="46" spans="2:11" ht="20.149999999999999" customHeight="1">
      <c r="B46" s="363">
        <v>34</v>
      </c>
      <c r="C46" s="363" t="s">
        <v>1215</v>
      </c>
      <c r="D46" s="363" t="s">
        <v>895</v>
      </c>
      <c r="E46" s="363" t="s">
        <v>895</v>
      </c>
      <c r="F46" s="507"/>
      <c r="G46" s="363"/>
      <c r="H46" s="363"/>
      <c r="I46" s="363"/>
      <c r="J46" s="363"/>
      <c r="K46" s="363">
        <v>1</v>
      </c>
    </row>
    <row r="47" spans="2:11" ht="20.149999999999999" customHeight="1">
      <c r="B47" s="363">
        <v>35</v>
      </c>
      <c r="C47" s="363" t="s">
        <v>900</v>
      </c>
      <c r="D47" s="363" t="s">
        <v>918</v>
      </c>
      <c r="E47" s="363" t="s">
        <v>918</v>
      </c>
      <c r="F47" s="507"/>
      <c r="G47" s="363">
        <v>1</v>
      </c>
      <c r="H47" s="363"/>
      <c r="I47" s="363"/>
      <c r="J47" s="363"/>
      <c r="K47" s="363"/>
    </row>
    <row r="48" spans="2:11" ht="20.149999999999999" customHeight="1">
      <c r="B48" s="363">
        <v>36</v>
      </c>
      <c r="C48" s="363" t="s">
        <v>1216</v>
      </c>
      <c r="D48" s="363" t="s">
        <v>918</v>
      </c>
      <c r="E48" s="363" t="s">
        <v>918</v>
      </c>
      <c r="F48" s="507"/>
      <c r="G48" s="363"/>
      <c r="H48" s="363"/>
      <c r="I48" s="363"/>
      <c r="J48" s="363"/>
      <c r="K48" s="363">
        <v>1</v>
      </c>
    </row>
    <row r="49" spans="2:11" ht="20.149999999999999" customHeight="1">
      <c r="B49" s="363">
        <v>37</v>
      </c>
      <c r="C49" s="363" t="s">
        <v>1217</v>
      </c>
      <c r="D49" s="363" t="s">
        <v>918</v>
      </c>
      <c r="E49" s="363" t="s">
        <v>918</v>
      </c>
      <c r="F49" s="507"/>
      <c r="G49" s="363"/>
      <c r="H49" s="363"/>
      <c r="I49" s="363"/>
      <c r="J49" s="363">
        <v>1</v>
      </c>
      <c r="K49" s="363"/>
    </row>
    <row r="50" spans="2:11" ht="20.149999999999999" customHeight="1">
      <c r="B50" s="363">
        <v>38</v>
      </c>
      <c r="C50" s="363" t="s">
        <v>1218</v>
      </c>
      <c r="D50" s="363" t="s">
        <v>1008</v>
      </c>
      <c r="E50" s="363" t="s">
        <v>1008</v>
      </c>
      <c r="F50" s="507"/>
      <c r="G50" s="363"/>
      <c r="H50" s="363"/>
      <c r="I50" s="363"/>
      <c r="J50" s="363"/>
      <c r="K50" s="363">
        <v>1</v>
      </c>
    </row>
    <row r="51" spans="2:11" ht="20.149999999999999" customHeight="1">
      <c r="B51" s="363">
        <v>44</v>
      </c>
      <c r="C51" s="363" t="s">
        <v>1225</v>
      </c>
      <c r="D51" s="363" t="s">
        <v>1042</v>
      </c>
      <c r="E51" s="363" t="s">
        <v>1042</v>
      </c>
      <c r="F51" s="507"/>
      <c r="G51" s="363">
        <v>1</v>
      </c>
      <c r="H51" s="363"/>
      <c r="I51" s="363"/>
      <c r="J51" s="363"/>
      <c r="K51" s="363"/>
    </row>
    <row r="52" spans="2:11" ht="20.149999999999999" customHeight="1">
      <c r="B52" s="363">
        <v>45</v>
      </c>
      <c r="C52" s="363" t="s">
        <v>1226</v>
      </c>
      <c r="D52" s="363" t="s">
        <v>1047</v>
      </c>
      <c r="E52" s="363" t="s">
        <v>1047</v>
      </c>
      <c r="F52" s="507"/>
      <c r="G52" s="363"/>
      <c r="H52" s="363"/>
      <c r="I52" s="363"/>
      <c r="J52" s="363"/>
      <c r="K52" s="363">
        <v>1</v>
      </c>
    </row>
    <row r="53" spans="2:11" ht="20.149999999999999" customHeight="1">
      <c r="B53" s="363"/>
      <c r="C53" s="359" t="s">
        <v>1228</v>
      </c>
      <c r="D53" s="363" t="s">
        <v>1047</v>
      </c>
      <c r="E53" s="363" t="s">
        <v>1047</v>
      </c>
      <c r="F53" s="508"/>
      <c r="G53" s="366">
        <f>SUM(G7:G52)</f>
        <v>23</v>
      </c>
      <c r="H53" s="366">
        <f>SUM(H7:H52)</f>
        <v>5</v>
      </c>
      <c r="I53" s="366">
        <f>SUM(I7:I52)</f>
        <v>5</v>
      </c>
      <c r="J53" s="366">
        <f>SUM(J7:J52)</f>
        <v>5</v>
      </c>
      <c r="K53" s="366">
        <f>SUM(K7:K52)</f>
        <v>8</v>
      </c>
    </row>
  </sheetData>
  <mergeCells count="8">
    <mergeCell ref="F7:F22"/>
    <mergeCell ref="F23:F37"/>
    <mergeCell ref="F38:F53"/>
    <mergeCell ref="B2:K2"/>
    <mergeCell ref="B3:K3"/>
    <mergeCell ref="G4:K4"/>
    <mergeCell ref="B5:F5"/>
    <mergeCell ref="C6:K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EB9AE-8B80-46D0-961A-3D443DD96C41}">
  <dimension ref="A1:AA41"/>
  <sheetViews>
    <sheetView zoomScale="71" workbookViewId="0">
      <selection activeCell="T1" sqref="T1:T1048576"/>
    </sheetView>
  </sheetViews>
  <sheetFormatPr defaultColWidth="9.1796875" defaultRowHeight="14.5"/>
  <cols>
    <col min="1" max="1" width="6.1796875" style="524" customWidth="1"/>
    <col min="2" max="2" width="16.81640625" style="524" customWidth="1"/>
    <col min="3" max="4" width="16.26953125" style="524" customWidth="1"/>
    <col min="5" max="5" width="16.26953125" style="555" customWidth="1"/>
    <col min="6" max="10" width="16.26953125" style="524" customWidth="1"/>
    <col min="11" max="11" width="16.26953125" style="555" customWidth="1"/>
    <col min="12" max="13" width="16.26953125" style="524" customWidth="1"/>
    <col min="14" max="14" width="16.26953125" style="555" customWidth="1"/>
    <col min="15" max="16" width="16.26953125" style="524" customWidth="1"/>
    <col min="17" max="17" width="16.26953125" style="555" customWidth="1"/>
    <col min="18" max="19" width="16.26953125" style="524" customWidth="1"/>
    <col min="20" max="20" width="16.26953125" style="555" customWidth="1"/>
    <col min="21" max="26" width="16.26953125" style="524" customWidth="1"/>
    <col min="27" max="27" width="17.90625" style="555" customWidth="1"/>
    <col min="28" max="16384" width="9.1796875" style="524"/>
  </cols>
  <sheetData>
    <row r="1" spans="1:27" customFormat="1" ht="21">
      <c r="A1" s="324" t="s">
        <v>1334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  <c r="L1" s="324"/>
      <c r="M1" s="324"/>
      <c r="N1" s="324"/>
      <c r="O1" s="324"/>
      <c r="Q1" s="6"/>
      <c r="T1" s="6"/>
      <c r="AA1" s="6"/>
    </row>
    <row r="2" spans="1:27" customFormat="1" ht="17">
      <c r="A2" s="371" t="s">
        <v>1349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  <c r="O2" s="371"/>
      <c r="Q2" s="6"/>
      <c r="T2" s="6"/>
      <c r="AA2" s="6"/>
    </row>
    <row r="3" spans="1:27" customFormat="1" ht="17">
      <c r="A3" s="371"/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  <c r="O3" s="371"/>
      <c r="Q3" s="6"/>
      <c r="T3" s="6"/>
      <c r="AA3" s="6"/>
    </row>
    <row r="4" spans="1:27" customFormat="1" ht="17.5" thickBot="1">
      <c r="A4" s="371"/>
      <c r="B4" s="371"/>
      <c r="C4" s="371"/>
      <c r="D4" s="371"/>
      <c r="E4" s="371"/>
      <c r="F4" s="371"/>
      <c r="G4" s="371"/>
      <c r="H4" s="371"/>
      <c r="I4" s="371"/>
      <c r="J4" s="371"/>
      <c r="K4" s="371"/>
      <c r="L4" s="371"/>
      <c r="M4" s="371"/>
      <c r="N4" s="371"/>
      <c r="O4" s="371"/>
      <c r="Q4" s="6"/>
      <c r="T4" s="6"/>
      <c r="AA4" s="6"/>
    </row>
    <row r="5" spans="1:27" ht="15" thickBot="1">
      <c r="A5" s="515"/>
      <c r="B5" s="515"/>
      <c r="C5" s="516" t="s">
        <v>1336</v>
      </c>
      <c r="D5" s="517"/>
      <c r="E5" s="517"/>
      <c r="F5" s="516" t="s">
        <v>1337</v>
      </c>
      <c r="G5" s="517"/>
      <c r="H5" s="518"/>
      <c r="I5" s="519" t="s">
        <v>1338</v>
      </c>
      <c r="J5" s="517"/>
      <c r="K5" s="517"/>
      <c r="L5" s="520" t="s">
        <v>1339</v>
      </c>
      <c r="M5" s="521"/>
      <c r="N5" s="522"/>
      <c r="O5" s="520" t="s">
        <v>1340</v>
      </c>
      <c r="P5" s="521"/>
      <c r="Q5" s="522"/>
      <c r="R5" s="520" t="s">
        <v>1341</v>
      </c>
      <c r="S5" s="521"/>
      <c r="T5" s="522"/>
      <c r="U5" s="523" t="s">
        <v>1342</v>
      </c>
      <c r="V5" s="523" t="s">
        <v>1343</v>
      </c>
      <c r="W5" s="523" t="s">
        <v>1344</v>
      </c>
      <c r="X5" s="523" t="s">
        <v>1345</v>
      </c>
      <c r="Y5" s="523" t="s">
        <v>1346</v>
      </c>
      <c r="Z5" s="523" t="s">
        <v>1347</v>
      </c>
      <c r="AA5" s="550" t="s">
        <v>6</v>
      </c>
    </row>
    <row r="6" spans="1:27" ht="19" thickBot="1">
      <c r="A6" s="525" t="s">
        <v>0</v>
      </c>
      <c r="B6" s="526" t="s">
        <v>11</v>
      </c>
      <c r="C6" s="527" t="s">
        <v>1329</v>
      </c>
      <c r="D6" s="528" t="s">
        <v>1348</v>
      </c>
      <c r="E6" s="565" t="s">
        <v>1057</v>
      </c>
      <c r="F6" s="527" t="s">
        <v>1329</v>
      </c>
      <c r="G6" s="528" t="s">
        <v>1348</v>
      </c>
      <c r="H6" s="529" t="s">
        <v>1057</v>
      </c>
      <c r="I6" s="530" t="s">
        <v>1329</v>
      </c>
      <c r="J6" s="528" t="s">
        <v>1348</v>
      </c>
      <c r="K6" s="565" t="s">
        <v>1057</v>
      </c>
      <c r="L6" s="531" t="s">
        <v>1329</v>
      </c>
      <c r="M6" s="532" t="s">
        <v>1348</v>
      </c>
      <c r="N6" s="568" t="s">
        <v>1057</v>
      </c>
      <c r="O6" s="531" t="s">
        <v>1329</v>
      </c>
      <c r="P6" s="532" t="s">
        <v>1348</v>
      </c>
      <c r="Q6" s="568" t="s">
        <v>1057</v>
      </c>
      <c r="R6" s="531" t="s">
        <v>1329</v>
      </c>
      <c r="S6" s="532" t="s">
        <v>1348</v>
      </c>
      <c r="T6" s="568" t="s">
        <v>1057</v>
      </c>
      <c r="U6" s="547" t="s">
        <v>1329</v>
      </c>
      <c r="V6" s="547" t="s">
        <v>1329</v>
      </c>
      <c r="W6" s="547" t="s">
        <v>1329</v>
      </c>
      <c r="X6" s="547" t="s">
        <v>1329</v>
      </c>
      <c r="Y6" s="547" t="s">
        <v>1329</v>
      </c>
      <c r="Z6" s="547" t="s">
        <v>1329</v>
      </c>
      <c r="AA6" s="551" t="s">
        <v>1350</v>
      </c>
    </row>
    <row r="7" spans="1:27" ht="17">
      <c r="A7" s="533">
        <v>1</v>
      </c>
      <c r="B7" s="534" t="s">
        <v>993</v>
      </c>
      <c r="C7" s="535">
        <f t="shared" ref="C7:C40" si="0">E7-D7</f>
        <v>76616324.430000007</v>
      </c>
      <c r="D7" s="536">
        <v>3140000</v>
      </c>
      <c r="E7" s="566">
        <v>79756324.430000007</v>
      </c>
      <c r="F7" s="535">
        <f t="shared" ref="F7:F41" si="1">H7-G7</f>
        <v>77496466.390000001</v>
      </c>
      <c r="G7" s="536">
        <v>4020000</v>
      </c>
      <c r="H7" s="537">
        <v>81516466.390000001</v>
      </c>
      <c r="I7" s="538">
        <v>76615371.469999999</v>
      </c>
      <c r="J7" s="539">
        <v>3580000</v>
      </c>
      <c r="K7" s="566">
        <f t="shared" ref="K7:K41" si="2">I7+J7</f>
        <v>80195371.469999999</v>
      </c>
      <c r="L7" s="535">
        <f t="shared" ref="L7:L41" si="3">N7-M7</f>
        <v>76262571.230000004</v>
      </c>
      <c r="M7" s="539">
        <v>3520000</v>
      </c>
      <c r="N7" s="569">
        <v>79782571.230000004</v>
      </c>
      <c r="O7" s="535">
        <v>76272404.439999998</v>
      </c>
      <c r="P7" s="539">
        <v>3940000</v>
      </c>
      <c r="Q7" s="569">
        <f t="shared" ref="Q7:Q41" si="4">O7+P7</f>
        <v>80212404.439999998</v>
      </c>
      <c r="R7" s="535">
        <f t="shared" ref="R7:R41" si="5">T7-S7</f>
        <v>71198945.799999997</v>
      </c>
      <c r="S7" s="539">
        <v>5073458.6399999997</v>
      </c>
      <c r="T7" s="569">
        <v>76272404.439999998</v>
      </c>
      <c r="U7" s="548">
        <v>70571090.729999602</v>
      </c>
      <c r="V7" s="548">
        <v>67796338.609999701</v>
      </c>
      <c r="W7" s="548">
        <v>75294330.389999598</v>
      </c>
      <c r="X7" s="548">
        <v>74641694.129999593</v>
      </c>
      <c r="Y7" s="548">
        <v>74704470.019999593</v>
      </c>
      <c r="Z7" s="548">
        <v>77321168.279999599</v>
      </c>
      <c r="AA7" s="552">
        <f>E7+H7+K7+N7+Q7+T7+U7+V7+W7+X7+Y7+Z7</f>
        <v>918064634.5599978</v>
      </c>
    </row>
    <row r="8" spans="1:27" ht="17">
      <c r="A8" s="533">
        <v>2</v>
      </c>
      <c r="B8" s="534" t="s">
        <v>887</v>
      </c>
      <c r="C8" s="540">
        <f t="shared" si="0"/>
        <v>55584970.969999999</v>
      </c>
      <c r="D8" s="541">
        <v>1660000</v>
      </c>
      <c r="E8" s="567">
        <v>57244970.969999999</v>
      </c>
      <c r="F8" s="540">
        <f t="shared" si="1"/>
        <v>56229961.170000002</v>
      </c>
      <c r="G8" s="541">
        <v>3220000</v>
      </c>
      <c r="H8" s="542">
        <v>59449961.170000002</v>
      </c>
      <c r="I8" s="543">
        <v>55830496.07</v>
      </c>
      <c r="J8" s="544">
        <v>2440000</v>
      </c>
      <c r="K8" s="567">
        <f t="shared" si="2"/>
        <v>58270496.07</v>
      </c>
      <c r="L8" s="540">
        <f t="shared" si="3"/>
        <v>55751441.689999998</v>
      </c>
      <c r="M8" s="544">
        <v>2540000</v>
      </c>
      <c r="N8" s="570">
        <v>58291441.689999998</v>
      </c>
      <c r="O8" s="540">
        <v>55475958.799999997</v>
      </c>
      <c r="P8" s="544">
        <v>2260000</v>
      </c>
      <c r="Q8" s="570">
        <f t="shared" si="4"/>
        <v>57735958.799999997</v>
      </c>
      <c r="R8" s="540">
        <f t="shared" si="5"/>
        <v>51290598.130000003</v>
      </c>
      <c r="S8" s="544">
        <v>4265493.25</v>
      </c>
      <c r="T8" s="570">
        <v>55556091.380000003</v>
      </c>
      <c r="U8" s="549">
        <v>51016452.329999797</v>
      </c>
      <c r="V8" s="549">
        <v>48419299.249999903</v>
      </c>
      <c r="W8" s="549">
        <v>53731148.309999801</v>
      </c>
      <c r="X8" s="549">
        <v>54766807.509999797</v>
      </c>
      <c r="Y8" s="549">
        <v>54553402.659999803</v>
      </c>
      <c r="Z8" s="549">
        <v>55476878.799999803</v>
      </c>
      <c r="AA8" s="553">
        <f t="shared" ref="AA8:AA40" si="6">E8+H8+K8+N8+Q8+T8+U8+V8+W8+X8+Y8+Z8</f>
        <v>664512908.93999898</v>
      </c>
    </row>
    <row r="9" spans="1:27" ht="17">
      <c r="A9" s="533">
        <v>3</v>
      </c>
      <c r="B9" s="534" t="s">
        <v>1018</v>
      </c>
      <c r="C9" s="540">
        <f t="shared" si="0"/>
        <v>38652375.079999998</v>
      </c>
      <c r="D9" s="541">
        <v>1280000</v>
      </c>
      <c r="E9" s="567">
        <v>39932375.079999998</v>
      </c>
      <c r="F9" s="540">
        <f t="shared" si="1"/>
        <v>39219153.159999996</v>
      </c>
      <c r="G9" s="541">
        <v>2200000</v>
      </c>
      <c r="H9" s="542">
        <v>41419153.159999996</v>
      </c>
      <c r="I9" s="543">
        <v>38847858.770000003</v>
      </c>
      <c r="J9" s="544">
        <v>1740000</v>
      </c>
      <c r="K9" s="567">
        <f t="shared" si="2"/>
        <v>40587858.770000003</v>
      </c>
      <c r="L9" s="540">
        <f t="shared" si="3"/>
        <v>38477128.759999998</v>
      </c>
      <c r="M9" s="544">
        <v>1760000</v>
      </c>
      <c r="N9" s="570">
        <v>40237128.759999998</v>
      </c>
      <c r="O9" s="540">
        <v>38411075.090000004</v>
      </c>
      <c r="P9" s="544">
        <v>1560000</v>
      </c>
      <c r="Q9" s="570">
        <f t="shared" si="4"/>
        <v>39971075.090000004</v>
      </c>
      <c r="R9" s="540">
        <f t="shared" si="5"/>
        <v>35143708.75</v>
      </c>
      <c r="S9" s="544">
        <v>3267366.34</v>
      </c>
      <c r="T9" s="570">
        <v>38411075.090000004</v>
      </c>
      <c r="U9" s="549">
        <v>35354587.93</v>
      </c>
      <c r="V9" s="549">
        <v>31909544.359999999</v>
      </c>
      <c r="W9" s="549">
        <v>34617970.43</v>
      </c>
      <c r="X9" s="549">
        <v>35324606.350000001</v>
      </c>
      <c r="Y9" s="549">
        <v>35334858.640000001</v>
      </c>
      <c r="Z9" s="549">
        <v>36398040.039999999</v>
      </c>
      <c r="AA9" s="553">
        <f t="shared" si="6"/>
        <v>449498273.70000005</v>
      </c>
    </row>
    <row r="10" spans="1:27" ht="17">
      <c r="A10" s="533">
        <v>4</v>
      </c>
      <c r="B10" s="534" t="s">
        <v>958</v>
      </c>
      <c r="C10" s="540">
        <f t="shared" si="0"/>
        <v>59733344.549999997</v>
      </c>
      <c r="D10" s="541">
        <v>1820000</v>
      </c>
      <c r="E10" s="567">
        <v>61553344.549999997</v>
      </c>
      <c r="F10" s="540">
        <f t="shared" si="1"/>
        <v>59760192.490000002</v>
      </c>
      <c r="G10" s="541">
        <v>2500000</v>
      </c>
      <c r="H10" s="542">
        <v>62260192.490000002</v>
      </c>
      <c r="I10" s="543">
        <v>58897301.799999997</v>
      </c>
      <c r="J10" s="544">
        <v>2160000</v>
      </c>
      <c r="K10" s="567">
        <f t="shared" si="2"/>
        <v>61057301.799999997</v>
      </c>
      <c r="L10" s="540">
        <f t="shared" si="3"/>
        <v>58572024.920000002</v>
      </c>
      <c r="M10" s="544">
        <v>2060000</v>
      </c>
      <c r="N10" s="570">
        <v>60632024.920000002</v>
      </c>
      <c r="O10" s="540">
        <v>58258052.009999998</v>
      </c>
      <c r="P10" s="544">
        <v>2480000</v>
      </c>
      <c r="Q10" s="570">
        <f t="shared" si="4"/>
        <v>60738052.009999998</v>
      </c>
      <c r="R10" s="540">
        <f t="shared" si="5"/>
        <v>55053490.049999997</v>
      </c>
      <c r="S10" s="544">
        <v>3204561.96</v>
      </c>
      <c r="T10" s="570">
        <v>58258052.009999998</v>
      </c>
      <c r="U10" s="549">
        <v>54767193.3999997</v>
      </c>
      <c r="V10" s="549">
        <v>44530000.079999797</v>
      </c>
      <c r="W10" s="549">
        <v>56651249.999999702</v>
      </c>
      <c r="X10" s="549">
        <v>56543708.0799997</v>
      </c>
      <c r="Y10" s="549">
        <v>56550959.629999697</v>
      </c>
      <c r="Z10" s="549">
        <v>58700125.369999699</v>
      </c>
      <c r="AA10" s="553">
        <f t="shared" si="6"/>
        <v>692242204.33999825</v>
      </c>
    </row>
    <row r="11" spans="1:27" ht="17">
      <c r="A11" s="533">
        <v>5</v>
      </c>
      <c r="B11" s="534" t="s">
        <v>1032</v>
      </c>
      <c r="C11" s="540">
        <f t="shared" si="0"/>
        <v>47777526.799999997</v>
      </c>
      <c r="D11" s="541">
        <v>1840000</v>
      </c>
      <c r="E11" s="567">
        <v>49617526.799999997</v>
      </c>
      <c r="F11" s="540">
        <f t="shared" si="1"/>
        <v>48117440.07</v>
      </c>
      <c r="G11" s="541">
        <v>2600000</v>
      </c>
      <c r="H11" s="542">
        <v>50717440.07</v>
      </c>
      <c r="I11" s="543">
        <v>47745655.789999999</v>
      </c>
      <c r="J11" s="544">
        <v>2220000</v>
      </c>
      <c r="K11" s="567">
        <f t="shared" si="2"/>
        <v>49965655.789999999</v>
      </c>
      <c r="L11" s="540">
        <f t="shared" si="3"/>
        <v>47513348.609999999</v>
      </c>
      <c r="M11" s="544">
        <v>2320000</v>
      </c>
      <c r="N11" s="570">
        <v>49833348.609999999</v>
      </c>
      <c r="O11" s="540">
        <v>47201605.960000001</v>
      </c>
      <c r="P11" s="544">
        <v>2360000</v>
      </c>
      <c r="Q11" s="570">
        <f t="shared" si="4"/>
        <v>49561605.960000001</v>
      </c>
      <c r="R11" s="540">
        <f t="shared" si="5"/>
        <v>43849267.670000002</v>
      </c>
      <c r="S11" s="544">
        <v>3352338.29</v>
      </c>
      <c r="T11" s="570">
        <v>47201605.960000001</v>
      </c>
      <c r="U11" s="549">
        <v>43771006.689999901</v>
      </c>
      <c r="V11" s="549">
        <v>46431672.789999902</v>
      </c>
      <c r="W11" s="549">
        <v>46729668.699999899</v>
      </c>
      <c r="X11" s="549">
        <v>45914770.109999903</v>
      </c>
      <c r="Y11" s="549">
        <v>45781826.7299999</v>
      </c>
      <c r="Z11" s="549">
        <v>47535272.859999903</v>
      </c>
      <c r="AA11" s="553">
        <f t="shared" si="6"/>
        <v>573061401.06999934</v>
      </c>
    </row>
    <row r="12" spans="1:27" ht="17">
      <c r="A12" s="533">
        <v>6</v>
      </c>
      <c r="B12" s="534" t="s">
        <v>1013</v>
      </c>
      <c r="C12" s="540">
        <f t="shared" si="0"/>
        <v>43069944.810000002</v>
      </c>
      <c r="D12" s="541">
        <v>1840000</v>
      </c>
      <c r="E12" s="567">
        <v>44909944.810000002</v>
      </c>
      <c r="F12" s="540">
        <f t="shared" si="1"/>
        <v>43598811.799999997</v>
      </c>
      <c r="G12" s="541">
        <v>4000000</v>
      </c>
      <c r="H12" s="542">
        <v>47598811.799999997</v>
      </c>
      <c r="I12" s="543">
        <v>43059709.280000001</v>
      </c>
      <c r="J12" s="544">
        <v>2920000</v>
      </c>
      <c r="K12" s="567">
        <f t="shared" si="2"/>
        <v>45979709.280000001</v>
      </c>
      <c r="L12" s="540">
        <f t="shared" si="3"/>
        <v>42924280.310000002</v>
      </c>
      <c r="M12" s="544">
        <v>2660000</v>
      </c>
      <c r="N12" s="570">
        <v>45584280.310000002</v>
      </c>
      <c r="O12" s="540">
        <v>42538590</v>
      </c>
      <c r="P12" s="544">
        <v>2440000</v>
      </c>
      <c r="Q12" s="570">
        <f t="shared" si="4"/>
        <v>44978590</v>
      </c>
      <c r="R12" s="540">
        <f t="shared" si="5"/>
        <v>39711563.850000001</v>
      </c>
      <c r="S12" s="544">
        <v>2827026.15</v>
      </c>
      <c r="T12" s="570">
        <v>42538590</v>
      </c>
      <c r="U12" s="549">
        <v>39418974.029999897</v>
      </c>
      <c r="V12" s="549">
        <v>31659874.050000001</v>
      </c>
      <c r="W12" s="549">
        <v>41080806.789999902</v>
      </c>
      <c r="X12" s="549">
        <v>42237791.719999798</v>
      </c>
      <c r="Y12" s="549">
        <v>42299623.589999802</v>
      </c>
      <c r="Z12" s="549">
        <v>43701247.699999802</v>
      </c>
      <c r="AA12" s="553">
        <f t="shared" si="6"/>
        <v>511988244.07999921</v>
      </c>
    </row>
    <row r="13" spans="1:27" ht="17">
      <c r="A13" s="533">
        <v>7</v>
      </c>
      <c r="B13" s="534" t="s">
        <v>899</v>
      </c>
      <c r="C13" s="540">
        <f t="shared" si="0"/>
        <v>30515527.329999998</v>
      </c>
      <c r="D13" s="541">
        <v>1340000</v>
      </c>
      <c r="E13" s="567">
        <v>31855527.329999998</v>
      </c>
      <c r="F13" s="540">
        <f t="shared" si="1"/>
        <v>30494094.739999998</v>
      </c>
      <c r="G13" s="541">
        <v>1740000</v>
      </c>
      <c r="H13" s="542">
        <v>32234094.739999998</v>
      </c>
      <c r="I13" s="543">
        <v>30395885.239999998</v>
      </c>
      <c r="J13" s="544">
        <v>1540000</v>
      </c>
      <c r="K13" s="567">
        <f t="shared" si="2"/>
        <v>31935885.239999998</v>
      </c>
      <c r="L13" s="540">
        <f t="shared" si="3"/>
        <v>30395885.239999998</v>
      </c>
      <c r="M13" s="544">
        <v>1500000</v>
      </c>
      <c r="N13" s="570">
        <v>31895885.239999998</v>
      </c>
      <c r="O13" s="540">
        <v>30411695.600000001</v>
      </c>
      <c r="P13" s="544">
        <v>1540000</v>
      </c>
      <c r="Q13" s="570">
        <f t="shared" si="4"/>
        <v>31951695.600000001</v>
      </c>
      <c r="R13" s="540">
        <f t="shared" si="5"/>
        <v>28979227.830000002</v>
      </c>
      <c r="S13" s="544">
        <v>1432467.77</v>
      </c>
      <c r="T13" s="570">
        <v>30411695.600000001</v>
      </c>
      <c r="U13" s="549">
        <v>28915425.829999901</v>
      </c>
      <c r="V13" s="549">
        <v>26653392.07</v>
      </c>
      <c r="W13" s="549">
        <v>30020682.579999901</v>
      </c>
      <c r="X13" s="549">
        <v>29603525.0499999</v>
      </c>
      <c r="Y13" s="549">
        <v>29266154.599999901</v>
      </c>
      <c r="Z13" s="549">
        <v>30425765.489999902</v>
      </c>
      <c r="AA13" s="553">
        <f t="shared" si="6"/>
        <v>365169729.36999947</v>
      </c>
    </row>
    <row r="14" spans="1:27" ht="17">
      <c r="A14" s="533">
        <v>8</v>
      </c>
      <c r="B14" s="534" t="s">
        <v>1211</v>
      </c>
      <c r="C14" s="540">
        <f t="shared" si="0"/>
        <v>34486393.280000001</v>
      </c>
      <c r="D14" s="541">
        <v>1780000</v>
      </c>
      <c r="E14" s="567">
        <v>36266393.280000001</v>
      </c>
      <c r="F14" s="540">
        <f t="shared" si="1"/>
        <v>34868220.079999998</v>
      </c>
      <c r="G14" s="541">
        <v>2460000</v>
      </c>
      <c r="H14" s="542">
        <v>37328220.079999998</v>
      </c>
      <c r="I14" s="543">
        <v>34750359.710000001</v>
      </c>
      <c r="J14" s="544">
        <v>2120000</v>
      </c>
      <c r="K14" s="567">
        <f t="shared" si="2"/>
        <v>36870359.710000001</v>
      </c>
      <c r="L14" s="540">
        <f t="shared" si="3"/>
        <v>34724977.539999999</v>
      </c>
      <c r="M14" s="544">
        <v>2040000</v>
      </c>
      <c r="N14" s="570">
        <v>36764977.539999999</v>
      </c>
      <c r="O14" s="540">
        <v>34427152.049999997</v>
      </c>
      <c r="P14" s="544">
        <v>2220000</v>
      </c>
      <c r="Q14" s="570">
        <f t="shared" si="4"/>
        <v>36647152.049999997</v>
      </c>
      <c r="R14" s="540">
        <f t="shared" si="5"/>
        <v>31539003.510000005</v>
      </c>
      <c r="S14" s="544">
        <v>2928214.83</v>
      </c>
      <c r="T14" s="570">
        <v>34467218.340000004</v>
      </c>
      <c r="U14" s="549">
        <v>31382396.4099999</v>
      </c>
      <c r="V14" s="549">
        <v>28030254.960000001</v>
      </c>
      <c r="W14" s="549">
        <v>33991571.079999901</v>
      </c>
      <c r="X14" s="549">
        <v>33546328.749999899</v>
      </c>
      <c r="Y14" s="549">
        <v>33470261.0499999</v>
      </c>
      <c r="Z14" s="549">
        <v>34482809.769999899</v>
      </c>
      <c r="AA14" s="553">
        <f t="shared" si="6"/>
        <v>413247943.0199995</v>
      </c>
    </row>
    <row r="15" spans="1:27" ht="17">
      <c r="A15" s="533">
        <v>9</v>
      </c>
      <c r="B15" s="534" t="s">
        <v>1222</v>
      </c>
      <c r="C15" s="540">
        <f t="shared" si="0"/>
        <v>50006340.189999998</v>
      </c>
      <c r="D15" s="541">
        <v>1620000</v>
      </c>
      <c r="E15" s="567">
        <v>51626340.189999998</v>
      </c>
      <c r="F15" s="540">
        <f t="shared" si="1"/>
        <v>50541166.700000003</v>
      </c>
      <c r="G15" s="541">
        <v>2340000</v>
      </c>
      <c r="H15" s="542">
        <v>52881166.700000003</v>
      </c>
      <c r="I15" s="543">
        <v>50137104.090000004</v>
      </c>
      <c r="J15" s="544">
        <v>1980000</v>
      </c>
      <c r="K15" s="567">
        <f t="shared" si="2"/>
        <v>52117104.090000004</v>
      </c>
      <c r="L15" s="540">
        <f t="shared" si="3"/>
        <v>50248245.460000001</v>
      </c>
      <c r="M15" s="544">
        <v>1880000</v>
      </c>
      <c r="N15" s="570">
        <v>52128245.460000001</v>
      </c>
      <c r="O15" s="540">
        <v>49878423.799999997</v>
      </c>
      <c r="P15" s="544">
        <v>2120000</v>
      </c>
      <c r="Q15" s="570">
        <f t="shared" si="4"/>
        <v>51998423.799999997</v>
      </c>
      <c r="R15" s="540">
        <f t="shared" si="5"/>
        <v>46287576.159999996</v>
      </c>
      <c r="S15" s="544">
        <v>3590847.64</v>
      </c>
      <c r="T15" s="570">
        <v>49878423.799999997</v>
      </c>
      <c r="U15" s="549">
        <v>45855114.519999899</v>
      </c>
      <c r="V15" s="549">
        <v>45349682.429999903</v>
      </c>
      <c r="W15" s="549">
        <v>46633171.8699999</v>
      </c>
      <c r="X15" s="549">
        <v>47801563.099999897</v>
      </c>
      <c r="Y15" s="549">
        <v>47818702.009999901</v>
      </c>
      <c r="Z15" s="549">
        <v>49574936.319999903</v>
      </c>
      <c r="AA15" s="553">
        <f t="shared" si="6"/>
        <v>593662874.28999949</v>
      </c>
    </row>
    <row r="16" spans="1:27" ht="17">
      <c r="A16" s="533">
        <v>10</v>
      </c>
      <c r="B16" s="534" t="s">
        <v>903</v>
      </c>
      <c r="C16" s="540">
        <f t="shared" si="0"/>
        <v>74092603.079999998</v>
      </c>
      <c r="D16" s="541">
        <v>2580000</v>
      </c>
      <c r="E16" s="567">
        <v>76672603.079999998</v>
      </c>
      <c r="F16" s="540">
        <f t="shared" si="1"/>
        <v>74139555.540000007</v>
      </c>
      <c r="G16" s="541">
        <v>4860000</v>
      </c>
      <c r="H16" s="542">
        <v>78999555.540000007</v>
      </c>
      <c r="I16" s="543">
        <v>72869540.030000001</v>
      </c>
      <c r="J16" s="544">
        <v>3720000</v>
      </c>
      <c r="K16" s="567">
        <f t="shared" si="2"/>
        <v>76589540.030000001</v>
      </c>
      <c r="L16" s="540">
        <f t="shared" si="3"/>
        <v>72656676.280000001</v>
      </c>
      <c r="M16" s="544">
        <v>3740000</v>
      </c>
      <c r="N16" s="570">
        <v>76396676.280000001</v>
      </c>
      <c r="O16" s="540">
        <v>72240329.799999997</v>
      </c>
      <c r="P16" s="544">
        <v>3920000</v>
      </c>
      <c r="Q16" s="570">
        <f t="shared" si="4"/>
        <v>76160329.799999997</v>
      </c>
      <c r="R16" s="540">
        <f t="shared" si="5"/>
        <v>65674051.239999995</v>
      </c>
      <c r="S16" s="544">
        <v>6646411.1399999997</v>
      </c>
      <c r="T16" s="570">
        <v>72320462.379999995</v>
      </c>
      <c r="U16" s="549">
        <v>65640071.189999603</v>
      </c>
      <c r="V16" s="549">
        <v>62908489.849999703</v>
      </c>
      <c r="W16" s="549">
        <v>71690393.329999596</v>
      </c>
      <c r="X16" s="549">
        <v>71796009.509999603</v>
      </c>
      <c r="Y16" s="549">
        <v>71571909.8099996</v>
      </c>
      <c r="Z16" s="549">
        <v>73529750.079999596</v>
      </c>
      <c r="AA16" s="553">
        <f t="shared" si="6"/>
        <v>874275790.87999761</v>
      </c>
    </row>
    <row r="17" spans="1:27" ht="17">
      <c r="A17" s="533">
        <v>11</v>
      </c>
      <c r="B17" s="534" t="s">
        <v>914</v>
      </c>
      <c r="C17" s="540">
        <f t="shared" si="0"/>
        <v>40022747.060000002</v>
      </c>
      <c r="D17" s="541">
        <v>860000</v>
      </c>
      <c r="E17" s="567">
        <v>40882747.060000002</v>
      </c>
      <c r="F17" s="540">
        <f t="shared" si="1"/>
        <v>40323373.57</v>
      </c>
      <c r="G17" s="541">
        <v>1300000</v>
      </c>
      <c r="H17" s="542">
        <v>41623373.57</v>
      </c>
      <c r="I17" s="543">
        <v>40040063.390000001</v>
      </c>
      <c r="J17" s="544">
        <v>1080000</v>
      </c>
      <c r="K17" s="567">
        <f t="shared" si="2"/>
        <v>41120063.390000001</v>
      </c>
      <c r="L17" s="540">
        <f t="shared" si="3"/>
        <v>40024001.509999998</v>
      </c>
      <c r="M17" s="544">
        <v>1100000</v>
      </c>
      <c r="N17" s="570">
        <v>41124001.509999998</v>
      </c>
      <c r="O17" s="540">
        <v>39920156.229999997</v>
      </c>
      <c r="P17" s="544">
        <v>1260000</v>
      </c>
      <c r="Q17" s="570">
        <f t="shared" si="4"/>
        <v>41180156.229999997</v>
      </c>
      <c r="R17" s="540">
        <f t="shared" si="5"/>
        <v>37822686.519999996</v>
      </c>
      <c r="S17" s="544">
        <v>2097469.71</v>
      </c>
      <c r="T17" s="570">
        <v>39920156.229999997</v>
      </c>
      <c r="U17" s="549">
        <v>37587875.129999898</v>
      </c>
      <c r="V17" s="549">
        <v>30993707.359999999</v>
      </c>
      <c r="W17" s="549">
        <v>39296177.689999901</v>
      </c>
      <c r="X17" s="549">
        <v>39196482.439999901</v>
      </c>
      <c r="Y17" s="549">
        <v>39355336.5499999</v>
      </c>
      <c r="Z17" s="549">
        <v>40688672.5499999</v>
      </c>
      <c r="AA17" s="553">
        <f t="shared" si="6"/>
        <v>472968749.70999944</v>
      </c>
    </row>
    <row r="18" spans="1:27" ht="17">
      <c r="A18" s="533">
        <v>12</v>
      </c>
      <c r="B18" s="534" t="s">
        <v>891</v>
      </c>
      <c r="C18" s="540">
        <f t="shared" si="0"/>
        <v>76479759.819999993</v>
      </c>
      <c r="D18" s="541">
        <v>2320000</v>
      </c>
      <c r="E18" s="567">
        <v>78799759.819999993</v>
      </c>
      <c r="F18" s="540">
        <f t="shared" si="1"/>
        <v>77190885.120000005</v>
      </c>
      <c r="G18" s="541">
        <v>3960000</v>
      </c>
      <c r="H18" s="542">
        <v>81150885.120000005</v>
      </c>
      <c r="I18" s="543">
        <v>76548793.430000007</v>
      </c>
      <c r="J18" s="544">
        <v>3140000</v>
      </c>
      <c r="K18" s="567">
        <f t="shared" si="2"/>
        <v>79688793.430000007</v>
      </c>
      <c r="L18" s="540">
        <f t="shared" si="3"/>
        <v>76477888.109999999</v>
      </c>
      <c r="M18" s="544">
        <v>3240000</v>
      </c>
      <c r="N18" s="570">
        <v>79717888.109999999</v>
      </c>
      <c r="O18" s="540">
        <v>76487273.049999997</v>
      </c>
      <c r="P18" s="544">
        <v>3340000</v>
      </c>
      <c r="Q18" s="570">
        <f t="shared" si="4"/>
        <v>79827273.049999997</v>
      </c>
      <c r="R18" s="540">
        <f t="shared" si="5"/>
        <v>70775147.729999989</v>
      </c>
      <c r="S18" s="544">
        <v>5711125.3200000003</v>
      </c>
      <c r="T18" s="570">
        <v>76486273.049999997</v>
      </c>
      <c r="U18" s="549">
        <v>70676626.4999993</v>
      </c>
      <c r="V18" s="549">
        <v>51357469.509999797</v>
      </c>
      <c r="W18" s="549">
        <v>69342606.559999496</v>
      </c>
      <c r="X18" s="549">
        <v>71861086.579999402</v>
      </c>
      <c r="Y18" s="549">
        <v>72170535.5199994</v>
      </c>
      <c r="Z18" s="549">
        <v>74628603.569999397</v>
      </c>
      <c r="AA18" s="553">
        <f t="shared" si="6"/>
        <v>885707800.81999683</v>
      </c>
    </row>
    <row r="19" spans="1:27" ht="17">
      <c r="A19" s="533">
        <v>13</v>
      </c>
      <c r="B19" s="534" t="s">
        <v>998</v>
      </c>
      <c r="C19" s="540">
        <f t="shared" si="0"/>
        <v>63472088.030000001</v>
      </c>
      <c r="D19" s="541">
        <v>2240000</v>
      </c>
      <c r="E19" s="567">
        <v>65712088.030000001</v>
      </c>
      <c r="F19" s="540">
        <f t="shared" si="1"/>
        <v>63926202.43</v>
      </c>
      <c r="G19" s="541">
        <v>3160000</v>
      </c>
      <c r="H19" s="542">
        <v>67086202.43</v>
      </c>
      <c r="I19" s="543">
        <v>63719505.810000002</v>
      </c>
      <c r="J19" s="544">
        <v>2700000</v>
      </c>
      <c r="K19" s="567">
        <f t="shared" si="2"/>
        <v>66419505.810000002</v>
      </c>
      <c r="L19" s="540">
        <f t="shared" si="3"/>
        <v>63719505.810000002</v>
      </c>
      <c r="M19" s="544">
        <v>2620000</v>
      </c>
      <c r="N19" s="570">
        <v>66339505.810000002</v>
      </c>
      <c r="O19" s="540">
        <v>63352162.829999998</v>
      </c>
      <c r="P19" s="544">
        <v>2480000</v>
      </c>
      <c r="Q19" s="570">
        <f t="shared" si="4"/>
        <v>65832162.829999998</v>
      </c>
      <c r="R19" s="540">
        <f t="shared" si="5"/>
        <v>61139645.539999999</v>
      </c>
      <c r="S19" s="544">
        <v>2212517.29</v>
      </c>
      <c r="T19" s="570">
        <v>63352162.829999998</v>
      </c>
      <c r="U19" s="549">
        <v>61088914.119999699</v>
      </c>
      <c r="V19" s="549">
        <v>51703674.939999796</v>
      </c>
      <c r="W19" s="549">
        <v>62721935.659999698</v>
      </c>
      <c r="X19" s="549">
        <v>62593569.959999703</v>
      </c>
      <c r="Y19" s="549">
        <v>62500355.7599997</v>
      </c>
      <c r="Z19" s="549">
        <v>64921039.619999699</v>
      </c>
      <c r="AA19" s="553">
        <f t="shared" si="6"/>
        <v>760271117.79999828</v>
      </c>
    </row>
    <row r="20" spans="1:27" ht="17">
      <c r="A20" s="533">
        <v>14</v>
      </c>
      <c r="B20" s="534" t="s">
        <v>907</v>
      </c>
      <c r="C20" s="540">
        <f t="shared" si="0"/>
        <v>76660904.799999997</v>
      </c>
      <c r="D20" s="541">
        <v>3700000</v>
      </c>
      <c r="E20" s="567">
        <v>80360904.799999997</v>
      </c>
      <c r="F20" s="540">
        <f t="shared" si="1"/>
        <v>77757251.109999999</v>
      </c>
      <c r="G20" s="541">
        <v>5580000</v>
      </c>
      <c r="H20" s="542">
        <v>83337251.109999999</v>
      </c>
      <c r="I20" s="543">
        <v>76968857.950000003</v>
      </c>
      <c r="J20" s="544">
        <v>4580000</v>
      </c>
      <c r="K20" s="567">
        <f t="shared" si="2"/>
        <v>81548857.950000003</v>
      </c>
      <c r="L20" s="540">
        <f t="shared" si="3"/>
        <v>76008553.599999994</v>
      </c>
      <c r="M20" s="544">
        <v>4340000</v>
      </c>
      <c r="N20" s="570">
        <v>80348553.599999994</v>
      </c>
      <c r="O20" s="540">
        <v>75825653.510000005</v>
      </c>
      <c r="P20" s="544">
        <v>4240000</v>
      </c>
      <c r="Q20" s="570">
        <f t="shared" si="4"/>
        <v>80065653.510000005</v>
      </c>
      <c r="R20" s="540">
        <f t="shared" si="5"/>
        <v>70493717.230000004</v>
      </c>
      <c r="S20" s="544">
        <v>5366436.28</v>
      </c>
      <c r="T20" s="570">
        <v>75860153.510000005</v>
      </c>
      <c r="U20" s="549">
        <v>70038946.129999399</v>
      </c>
      <c r="V20" s="549">
        <v>68528928.219999507</v>
      </c>
      <c r="W20" s="549">
        <v>74992302.329999402</v>
      </c>
      <c r="X20" s="549">
        <v>73335581.589999393</v>
      </c>
      <c r="Y20" s="549">
        <v>72741869.969999403</v>
      </c>
      <c r="Z20" s="549">
        <v>74848852.779999405</v>
      </c>
      <c r="AA20" s="553">
        <f t="shared" si="6"/>
        <v>916007855.49999666</v>
      </c>
    </row>
    <row r="21" spans="1:27" ht="17">
      <c r="A21" s="533">
        <v>15</v>
      </c>
      <c r="B21" s="534" t="s">
        <v>973</v>
      </c>
      <c r="C21" s="540">
        <f t="shared" si="0"/>
        <v>47708772.369999997</v>
      </c>
      <c r="D21" s="541">
        <v>1520000</v>
      </c>
      <c r="E21" s="567">
        <v>49228772.369999997</v>
      </c>
      <c r="F21" s="540">
        <f t="shared" si="1"/>
        <v>48270991.399999999</v>
      </c>
      <c r="G21" s="541">
        <v>2560000</v>
      </c>
      <c r="H21" s="542">
        <v>50830991.399999999</v>
      </c>
      <c r="I21" s="543">
        <v>47837708.189999998</v>
      </c>
      <c r="J21" s="544">
        <v>2040000</v>
      </c>
      <c r="K21" s="567">
        <f t="shared" si="2"/>
        <v>49877708.189999998</v>
      </c>
      <c r="L21" s="540">
        <f t="shared" si="3"/>
        <v>47881989.939999998</v>
      </c>
      <c r="M21" s="544">
        <v>2080000</v>
      </c>
      <c r="N21" s="570">
        <v>49961989.939999998</v>
      </c>
      <c r="O21" s="540">
        <v>47685501.020000003</v>
      </c>
      <c r="P21" s="544">
        <v>2320000</v>
      </c>
      <c r="Q21" s="570">
        <f t="shared" si="4"/>
        <v>50005501.020000003</v>
      </c>
      <c r="R21" s="540">
        <f t="shared" si="5"/>
        <v>44086720.93</v>
      </c>
      <c r="S21" s="544">
        <v>3638846.38</v>
      </c>
      <c r="T21" s="570">
        <v>47725567.310000002</v>
      </c>
      <c r="U21" s="549">
        <v>43154462.0999998</v>
      </c>
      <c r="V21" s="549">
        <v>31000222.539999999</v>
      </c>
      <c r="W21" s="549">
        <v>46654149.089999802</v>
      </c>
      <c r="X21" s="549">
        <v>46615164.769999802</v>
      </c>
      <c r="Y21" s="549">
        <v>46621884.809999801</v>
      </c>
      <c r="Z21" s="549">
        <v>48193412.979999803</v>
      </c>
      <c r="AA21" s="553">
        <f t="shared" si="6"/>
        <v>559869826.51999903</v>
      </c>
    </row>
    <row r="22" spans="1:27" ht="17">
      <c r="A22" s="533">
        <v>16</v>
      </c>
      <c r="B22" s="534" t="s">
        <v>922</v>
      </c>
      <c r="C22" s="540">
        <f t="shared" si="0"/>
        <v>59056977.090000004</v>
      </c>
      <c r="D22" s="541">
        <v>2100000</v>
      </c>
      <c r="E22" s="567">
        <v>61156977.090000004</v>
      </c>
      <c r="F22" s="540">
        <f t="shared" si="1"/>
        <v>60325772.460000001</v>
      </c>
      <c r="G22" s="541">
        <v>3260000</v>
      </c>
      <c r="H22" s="542">
        <v>63585772.460000001</v>
      </c>
      <c r="I22" s="543">
        <v>59327104.5</v>
      </c>
      <c r="J22" s="544">
        <v>2680000</v>
      </c>
      <c r="K22" s="567">
        <f t="shared" si="2"/>
        <v>62007104.5</v>
      </c>
      <c r="L22" s="540">
        <f t="shared" si="3"/>
        <v>59099174.82</v>
      </c>
      <c r="M22" s="544">
        <v>2480000</v>
      </c>
      <c r="N22" s="570">
        <v>61579174.82</v>
      </c>
      <c r="O22" s="540">
        <v>58981758.460000001</v>
      </c>
      <c r="P22" s="544">
        <v>2800000</v>
      </c>
      <c r="Q22" s="570">
        <f t="shared" si="4"/>
        <v>61781758.460000001</v>
      </c>
      <c r="R22" s="540">
        <f t="shared" si="5"/>
        <v>54268480.82</v>
      </c>
      <c r="S22" s="544">
        <v>4713277.6399999997</v>
      </c>
      <c r="T22" s="570">
        <v>58981758.460000001</v>
      </c>
      <c r="U22" s="549">
        <v>54013176.979999699</v>
      </c>
      <c r="V22" s="549">
        <v>56803550.969999798</v>
      </c>
      <c r="W22" s="549">
        <v>57775586.289999798</v>
      </c>
      <c r="X22" s="549">
        <v>57936054.659999803</v>
      </c>
      <c r="Y22" s="549">
        <v>57696657.089999802</v>
      </c>
      <c r="Z22" s="549">
        <v>59374593.189999796</v>
      </c>
      <c r="AA22" s="553">
        <f t="shared" si="6"/>
        <v>712692164.96999872</v>
      </c>
    </row>
    <row r="23" spans="1:27" ht="17">
      <c r="A23" s="533">
        <v>17</v>
      </c>
      <c r="B23" s="534" t="s">
        <v>1003</v>
      </c>
      <c r="C23" s="540">
        <f t="shared" si="0"/>
        <v>107218717.95</v>
      </c>
      <c r="D23" s="541">
        <v>1960000</v>
      </c>
      <c r="E23" s="567">
        <v>109178717.95</v>
      </c>
      <c r="F23" s="540">
        <f t="shared" si="1"/>
        <v>107711868.78</v>
      </c>
      <c r="G23" s="541">
        <v>4280000</v>
      </c>
      <c r="H23" s="542">
        <v>111991868.78</v>
      </c>
      <c r="I23" s="543">
        <v>106697617.91</v>
      </c>
      <c r="J23" s="544">
        <v>3120000</v>
      </c>
      <c r="K23" s="567">
        <f t="shared" si="2"/>
        <v>109817617.91</v>
      </c>
      <c r="L23" s="540">
        <f t="shared" si="3"/>
        <v>106185041.48</v>
      </c>
      <c r="M23" s="544">
        <v>2780000</v>
      </c>
      <c r="N23" s="570">
        <v>108965041.48</v>
      </c>
      <c r="O23" s="540">
        <v>106031971.61</v>
      </c>
      <c r="P23" s="544">
        <v>3460000</v>
      </c>
      <c r="Q23" s="570">
        <f t="shared" si="4"/>
        <v>109491971.61</v>
      </c>
      <c r="R23" s="540">
        <f t="shared" si="5"/>
        <v>99217522.030000001</v>
      </c>
      <c r="S23" s="544">
        <v>6814449.5800000001</v>
      </c>
      <c r="T23" s="570">
        <v>106031971.61</v>
      </c>
      <c r="U23" s="549">
        <v>98333845.519998804</v>
      </c>
      <c r="V23" s="549">
        <v>76653501.239999399</v>
      </c>
      <c r="W23" s="549">
        <v>104579757.439999</v>
      </c>
      <c r="X23" s="549">
        <v>104300812.449999</v>
      </c>
      <c r="Y23" s="549">
        <v>104232159.889999</v>
      </c>
      <c r="Z23" s="549">
        <v>108388051.67999899</v>
      </c>
      <c r="AA23" s="553">
        <f t="shared" si="6"/>
        <v>1251965317.5599942</v>
      </c>
    </row>
    <row r="24" spans="1:27" ht="17">
      <c r="A24" s="533">
        <v>18</v>
      </c>
      <c r="B24" s="534" t="s">
        <v>926</v>
      </c>
      <c r="C24" s="540">
        <f t="shared" si="0"/>
        <v>38912748.729999997</v>
      </c>
      <c r="D24" s="541">
        <v>1640000</v>
      </c>
      <c r="E24" s="567">
        <v>40552748.729999997</v>
      </c>
      <c r="F24" s="540">
        <f t="shared" si="1"/>
        <v>39421474.259999998</v>
      </c>
      <c r="G24" s="541">
        <v>2560000</v>
      </c>
      <c r="H24" s="542">
        <v>41981474.259999998</v>
      </c>
      <c r="I24" s="543">
        <v>38677447.609999999</v>
      </c>
      <c r="J24" s="544">
        <v>2100000</v>
      </c>
      <c r="K24" s="567">
        <f t="shared" si="2"/>
        <v>40777447.609999999</v>
      </c>
      <c r="L24" s="540">
        <f t="shared" si="3"/>
        <v>38476495.68</v>
      </c>
      <c r="M24" s="544">
        <v>2160000</v>
      </c>
      <c r="N24" s="570">
        <v>40636495.68</v>
      </c>
      <c r="O24" s="540">
        <v>38216905.109999999</v>
      </c>
      <c r="P24" s="544">
        <v>2260000</v>
      </c>
      <c r="Q24" s="570">
        <f t="shared" si="4"/>
        <v>40476905.109999999</v>
      </c>
      <c r="R24" s="540">
        <f t="shared" si="5"/>
        <v>35087774.369999997</v>
      </c>
      <c r="S24" s="544">
        <v>3169197.03</v>
      </c>
      <c r="T24" s="570">
        <v>38256971.399999999</v>
      </c>
      <c r="U24" s="549">
        <v>35208503.229999997</v>
      </c>
      <c r="V24" s="549">
        <v>34552223.399999999</v>
      </c>
      <c r="W24" s="549">
        <v>37381142.740000002</v>
      </c>
      <c r="X24" s="549">
        <v>37654897.280000001</v>
      </c>
      <c r="Y24" s="549">
        <v>37585668.740000002</v>
      </c>
      <c r="Z24" s="549">
        <v>38583288.439999998</v>
      </c>
      <c r="AA24" s="553">
        <f t="shared" si="6"/>
        <v>463647766.61999995</v>
      </c>
    </row>
    <row r="25" spans="1:27" ht="17">
      <c r="A25" s="533">
        <v>19</v>
      </c>
      <c r="B25" s="534" t="s">
        <v>895</v>
      </c>
      <c r="C25" s="540">
        <f t="shared" si="0"/>
        <v>68174970.609999999</v>
      </c>
      <c r="D25" s="541">
        <v>1380000</v>
      </c>
      <c r="E25" s="567">
        <v>69554970.609999999</v>
      </c>
      <c r="F25" s="540">
        <f t="shared" si="1"/>
        <v>68433211.099999994</v>
      </c>
      <c r="G25" s="541">
        <v>2540000</v>
      </c>
      <c r="H25" s="542">
        <v>70973211.099999994</v>
      </c>
      <c r="I25" s="543">
        <v>68188104.510000005</v>
      </c>
      <c r="J25" s="544">
        <v>1960000</v>
      </c>
      <c r="K25" s="567">
        <f t="shared" si="2"/>
        <v>70148104.510000005</v>
      </c>
      <c r="L25" s="540">
        <f t="shared" si="3"/>
        <v>68188104.510000005</v>
      </c>
      <c r="M25" s="544">
        <v>2020000</v>
      </c>
      <c r="N25" s="570">
        <v>70208104.510000005</v>
      </c>
      <c r="O25" s="540">
        <v>67832427.329999998</v>
      </c>
      <c r="P25" s="544">
        <v>2440000</v>
      </c>
      <c r="Q25" s="570">
        <f t="shared" si="4"/>
        <v>70272427.329999998</v>
      </c>
      <c r="R25" s="540">
        <f t="shared" si="5"/>
        <v>63102322.640000001</v>
      </c>
      <c r="S25" s="544">
        <v>4730104.6900000004</v>
      </c>
      <c r="T25" s="570">
        <v>67832427.329999998</v>
      </c>
      <c r="U25" s="549">
        <v>62070543.409999698</v>
      </c>
      <c r="V25" s="549">
        <v>59022753.339999698</v>
      </c>
      <c r="W25" s="549">
        <v>66358605.8299997</v>
      </c>
      <c r="X25" s="549">
        <v>66333150.459999703</v>
      </c>
      <c r="Y25" s="549">
        <v>65547136.679999702</v>
      </c>
      <c r="Z25" s="549">
        <v>67385059.919999704</v>
      </c>
      <c r="AA25" s="553">
        <f t="shared" si="6"/>
        <v>805706495.02999806</v>
      </c>
    </row>
    <row r="26" spans="1:27" ht="17">
      <c r="A26" s="533">
        <v>20</v>
      </c>
      <c r="B26" s="534" t="s">
        <v>944</v>
      </c>
      <c r="C26" s="540">
        <f t="shared" si="0"/>
        <v>56494415.090000004</v>
      </c>
      <c r="D26" s="541">
        <v>2640000</v>
      </c>
      <c r="E26" s="567">
        <v>59134415.090000004</v>
      </c>
      <c r="F26" s="540">
        <f t="shared" si="1"/>
        <v>57171232.590000004</v>
      </c>
      <c r="G26" s="541">
        <v>5640000</v>
      </c>
      <c r="H26" s="542">
        <v>62811232.590000004</v>
      </c>
      <c r="I26" s="543">
        <v>56798610.289999999</v>
      </c>
      <c r="J26" s="544">
        <v>4140000</v>
      </c>
      <c r="K26" s="567">
        <f t="shared" si="2"/>
        <v>60938610.289999999</v>
      </c>
      <c r="L26" s="540">
        <f t="shared" si="3"/>
        <v>56432242.960000001</v>
      </c>
      <c r="M26" s="544">
        <v>4320000</v>
      </c>
      <c r="N26" s="570">
        <v>60752242.960000001</v>
      </c>
      <c r="O26" s="540">
        <v>56195279.609999999</v>
      </c>
      <c r="P26" s="544">
        <v>3820000</v>
      </c>
      <c r="Q26" s="570">
        <f t="shared" si="4"/>
        <v>60015279.609999999</v>
      </c>
      <c r="R26" s="540">
        <f t="shared" si="5"/>
        <v>51260508.869999997</v>
      </c>
      <c r="S26" s="544">
        <v>5009337.03</v>
      </c>
      <c r="T26" s="570">
        <v>56269845.899999999</v>
      </c>
      <c r="U26" s="549">
        <v>50992918.179999799</v>
      </c>
      <c r="V26" s="549">
        <v>50172460.569999903</v>
      </c>
      <c r="W26" s="549">
        <v>55869419.919999801</v>
      </c>
      <c r="X26" s="549">
        <v>55924070.419999801</v>
      </c>
      <c r="Y26" s="549">
        <v>55589295.379999802</v>
      </c>
      <c r="Z26" s="549">
        <v>57389462.909999803</v>
      </c>
      <c r="AA26" s="553">
        <f t="shared" si="6"/>
        <v>685859253.81999886</v>
      </c>
    </row>
    <row r="27" spans="1:27" ht="17">
      <c r="A27" s="533">
        <v>21</v>
      </c>
      <c r="B27" s="534" t="s">
        <v>876</v>
      </c>
      <c r="C27" s="540">
        <f t="shared" si="0"/>
        <v>137169629.72999999</v>
      </c>
      <c r="D27" s="541">
        <v>12320000</v>
      </c>
      <c r="E27" s="567">
        <v>149489629.72999999</v>
      </c>
      <c r="F27" s="540">
        <f t="shared" si="1"/>
        <v>139043125.72999999</v>
      </c>
      <c r="G27" s="541">
        <v>28800000</v>
      </c>
      <c r="H27" s="542">
        <v>167843125.72999999</v>
      </c>
      <c r="I27" s="543">
        <v>137087762.99000001</v>
      </c>
      <c r="J27" s="544">
        <v>20560000</v>
      </c>
      <c r="K27" s="567">
        <f t="shared" si="2"/>
        <v>157647762.99000001</v>
      </c>
      <c r="L27" s="540">
        <f t="shared" si="3"/>
        <v>138829341.78999999</v>
      </c>
      <c r="M27" s="544">
        <v>21606000</v>
      </c>
      <c r="N27" s="570">
        <v>160435341.78999999</v>
      </c>
      <c r="O27" s="540">
        <v>136559006.50999999</v>
      </c>
      <c r="P27" s="544">
        <v>13580000</v>
      </c>
      <c r="Q27" s="570">
        <f t="shared" si="4"/>
        <v>150139006.50999999</v>
      </c>
      <c r="R27" s="540">
        <f t="shared" si="5"/>
        <v>121395332.49000008</v>
      </c>
      <c r="S27" s="544">
        <v>15358439.179999899</v>
      </c>
      <c r="T27" s="570">
        <v>136753771.66999999</v>
      </c>
      <c r="U27" s="549">
        <v>120662926.859999</v>
      </c>
      <c r="V27" s="549">
        <v>122022070.949999</v>
      </c>
      <c r="W27" s="549">
        <v>131190872.969999</v>
      </c>
      <c r="X27" s="549">
        <v>131665933.919999</v>
      </c>
      <c r="Y27" s="549">
        <v>130518373.36999901</v>
      </c>
      <c r="Z27" s="549">
        <v>132687880.14999899</v>
      </c>
      <c r="AA27" s="553">
        <f t="shared" si="6"/>
        <v>1691056696.6399939</v>
      </c>
    </row>
    <row r="28" spans="1:27" ht="17">
      <c r="A28" s="533">
        <v>22</v>
      </c>
      <c r="B28" s="534" t="s">
        <v>953</v>
      </c>
      <c r="C28" s="540">
        <f t="shared" si="0"/>
        <v>47716871.640000001</v>
      </c>
      <c r="D28" s="541">
        <v>1300000</v>
      </c>
      <c r="E28" s="567">
        <v>49016871.640000001</v>
      </c>
      <c r="F28" s="540">
        <f t="shared" si="1"/>
        <v>48320301.850000001</v>
      </c>
      <c r="G28" s="541">
        <v>2100000</v>
      </c>
      <c r="H28" s="542">
        <v>50420301.850000001</v>
      </c>
      <c r="I28" s="543">
        <v>48004726.93</v>
      </c>
      <c r="J28" s="544">
        <v>1700000</v>
      </c>
      <c r="K28" s="567">
        <f t="shared" si="2"/>
        <v>49704726.93</v>
      </c>
      <c r="L28" s="540">
        <f t="shared" si="3"/>
        <v>47570791.560000002</v>
      </c>
      <c r="M28" s="544">
        <v>1660000</v>
      </c>
      <c r="N28" s="570">
        <v>49230791.560000002</v>
      </c>
      <c r="O28" s="540">
        <v>47321937.5</v>
      </c>
      <c r="P28" s="544">
        <v>2120000</v>
      </c>
      <c r="Q28" s="570">
        <f t="shared" si="4"/>
        <v>49441937.5</v>
      </c>
      <c r="R28" s="540">
        <f t="shared" si="5"/>
        <v>43771352.829999998</v>
      </c>
      <c r="S28" s="544">
        <v>3550584.67</v>
      </c>
      <c r="T28" s="570">
        <v>47321937.5</v>
      </c>
      <c r="U28" s="549">
        <v>43823881.439999901</v>
      </c>
      <c r="V28" s="549">
        <v>44735828.189999901</v>
      </c>
      <c r="W28" s="549">
        <v>45092215.5299998</v>
      </c>
      <c r="X28" s="549">
        <v>44559184.589999899</v>
      </c>
      <c r="Y28" s="549">
        <v>44559184.589999899</v>
      </c>
      <c r="Z28" s="549">
        <v>46045279.889999896</v>
      </c>
      <c r="AA28" s="553">
        <f t="shared" si="6"/>
        <v>563952141.20999932</v>
      </c>
    </row>
    <row r="29" spans="1:27" ht="17">
      <c r="A29" s="533">
        <v>23</v>
      </c>
      <c r="B29" s="534" t="s">
        <v>1037</v>
      </c>
      <c r="C29" s="540">
        <f t="shared" si="0"/>
        <v>25325351.059999999</v>
      </c>
      <c r="D29" s="541">
        <v>1340000</v>
      </c>
      <c r="E29" s="567">
        <v>26665351.059999999</v>
      </c>
      <c r="F29" s="540">
        <f t="shared" si="1"/>
        <v>25803545.75</v>
      </c>
      <c r="G29" s="541">
        <v>1820000</v>
      </c>
      <c r="H29" s="542">
        <v>27623545.75</v>
      </c>
      <c r="I29" s="543">
        <v>25608780.59</v>
      </c>
      <c r="J29" s="544">
        <v>1580000</v>
      </c>
      <c r="K29" s="567">
        <f t="shared" si="2"/>
        <v>27188780.59</v>
      </c>
      <c r="L29" s="540">
        <f t="shared" si="3"/>
        <v>25534309.52</v>
      </c>
      <c r="M29" s="544">
        <v>1440000</v>
      </c>
      <c r="N29" s="570">
        <v>26974309.52</v>
      </c>
      <c r="O29" s="540">
        <v>25512044.539999999</v>
      </c>
      <c r="P29" s="544">
        <v>1720000</v>
      </c>
      <c r="Q29" s="570">
        <f t="shared" si="4"/>
        <v>27232044.539999999</v>
      </c>
      <c r="R29" s="540">
        <f t="shared" si="5"/>
        <v>23836878.890000001</v>
      </c>
      <c r="S29" s="544">
        <v>1675165.65</v>
      </c>
      <c r="T29" s="570">
        <v>25512044.539999999</v>
      </c>
      <c r="U29" s="549">
        <v>23648395.199999999</v>
      </c>
      <c r="V29" s="549">
        <v>22827241.73</v>
      </c>
      <c r="W29" s="549">
        <v>25194320</v>
      </c>
      <c r="X29" s="549">
        <v>25281339.199999999</v>
      </c>
      <c r="Y29" s="549">
        <v>25192801.789999999</v>
      </c>
      <c r="Z29" s="549">
        <v>25908883.809999999</v>
      </c>
      <c r="AA29" s="553">
        <f t="shared" si="6"/>
        <v>309249057.72999996</v>
      </c>
    </row>
    <row r="30" spans="1:27" ht="17">
      <c r="A30" s="533">
        <v>24</v>
      </c>
      <c r="B30" s="534" t="s">
        <v>1330</v>
      </c>
      <c r="C30" s="540">
        <f t="shared" si="0"/>
        <v>79460907.75</v>
      </c>
      <c r="D30" s="541">
        <v>1460000</v>
      </c>
      <c r="E30" s="567">
        <v>80920907.75</v>
      </c>
      <c r="F30" s="540">
        <f t="shared" si="1"/>
        <v>79948051.810000002</v>
      </c>
      <c r="G30" s="541">
        <v>3580000</v>
      </c>
      <c r="H30" s="542">
        <v>83528051.810000002</v>
      </c>
      <c r="I30" s="543">
        <v>77530544.099999994</v>
      </c>
      <c r="J30" s="544">
        <v>2520000</v>
      </c>
      <c r="K30" s="567">
        <f t="shared" si="2"/>
        <v>80050544.099999994</v>
      </c>
      <c r="L30" s="540">
        <f t="shared" si="3"/>
        <v>77111616.599999994</v>
      </c>
      <c r="M30" s="544">
        <v>2540000</v>
      </c>
      <c r="N30" s="570">
        <v>79651616.599999994</v>
      </c>
      <c r="O30" s="540">
        <v>76666627.340000004</v>
      </c>
      <c r="P30" s="544">
        <v>2520000</v>
      </c>
      <c r="Q30" s="570">
        <f t="shared" si="4"/>
        <v>79186627.340000004</v>
      </c>
      <c r="R30" s="540">
        <f t="shared" si="5"/>
        <v>72294873.210000008</v>
      </c>
      <c r="S30" s="544">
        <v>4371754.13</v>
      </c>
      <c r="T30" s="570">
        <v>76666627.340000004</v>
      </c>
      <c r="U30" s="549">
        <v>71973616.829999596</v>
      </c>
      <c r="V30" s="549">
        <v>44683479.4799999</v>
      </c>
      <c r="W30" s="549">
        <v>75164671.929999605</v>
      </c>
      <c r="X30" s="549">
        <v>75117007.779999599</v>
      </c>
      <c r="Y30" s="549">
        <v>74801993.129999593</v>
      </c>
      <c r="Z30" s="549">
        <v>77825350.979999602</v>
      </c>
      <c r="AA30" s="553">
        <f t="shared" si="6"/>
        <v>899570495.06999803</v>
      </c>
    </row>
    <row r="31" spans="1:27" ht="17">
      <c r="A31" s="533">
        <v>25</v>
      </c>
      <c r="B31" s="534" t="s">
        <v>918</v>
      </c>
      <c r="C31" s="540">
        <f t="shared" si="0"/>
        <v>78605384.269999996</v>
      </c>
      <c r="D31" s="541">
        <v>3760000</v>
      </c>
      <c r="E31" s="567">
        <v>82365384.269999996</v>
      </c>
      <c r="F31" s="540">
        <f t="shared" si="1"/>
        <v>79044646.290000007</v>
      </c>
      <c r="G31" s="541">
        <v>5720000</v>
      </c>
      <c r="H31" s="542">
        <v>84764646.290000007</v>
      </c>
      <c r="I31" s="543">
        <v>78408516.569999993</v>
      </c>
      <c r="J31" s="544">
        <v>4740000</v>
      </c>
      <c r="K31" s="567">
        <f t="shared" si="2"/>
        <v>83148516.569999993</v>
      </c>
      <c r="L31" s="540">
        <f t="shared" si="3"/>
        <v>78111425.269999996</v>
      </c>
      <c r="M31" s="544">
        <v>4700000</v>
      </c>
      <c r="N31" s="570">
        <v>82811425.269999996</v>
      </c>
      <c r="O31" s="540">
        <v>78024370.829999998</v>
      </c>
      <c r="P31" s="544">
        <v>4800000</v>
      </c>
      <c r="Q31" s="570">
        <f t="shared" si="4"/>
        <v>82824370.829999998</v>
      </c>
      <c r="R31" s="540">
        <f t="shared" si="5"/>
        <v>72018739.819999993</v>
      </c>
      <c r="S31" s="544">
        <v>6005631.0099999998</v>
      </c>
      <c r="T31" s="570">
        <v>78024370.829999998</v>
      </c>
      <c r="U31" s="549">
        <v>70876929.259999499</v>
      </c>
      <c r="V31" s="549">
        <v>55453887.609999701</v>
      </c>
      <c r="W31" s="549">
        <v>75088680.259999499</v>
      </c>
      <c r="X31" s="549">
        <v>76804503.619999394</v>
      </c>
      <c r="Y31" s="549">
        <v>75310864.009999499</v>
      </c>
      <c r="Z31" s="549">
        <v>77752323.919999495</v>
      </c>
      <c r="AA31" s="553">
        <f t="shared" si="6"/>
        <v>925225902.73999703</v>
      </c>
    </row>
    <row r="32" spans="1:27" ht="17">
      <c r="A32" s="533">
        <v>26</v>
      </c>
      <c r="B32" s="534" t="s">
        <v>1023</v>
      </c>
      <c r="C32" s="540">
        <f t="shared" si="0"/>
        <v>60956943.140000001</v>
      </c>
      <c r="D32" s="541">
        <v>1960000</v>
      </c>
      <c r="E32" s="567">
        <v>62916943.140000001</v>
      </c>
      <c r="F32" s="540">
        <f t="shared" si="1"/>
        <v>61325438.909999996</v>
      </c>
      <c r="G32" s="541">
        <v>3360000</v>
      </c>
      <c r="H32" s="542">
        <v>64685438.909999996</v>
      </c>
      <c r="I32" s="543">
        <v>60763349.25</v>
      </c>
      <c r="J32" s="544">
        <v>2660000</v>
      </c>
      <c r="K32" s="567">
        <f t="shared" si="2"/>
        <v>63423349.25</v>
      </c>
      <c r="L32" s="540">
        <f t="shared" si="3"/>
        <v>60709405.640000001</v>
      </c>
      <c r="M32" s="544">
        <v>2560000</v>
      </c>
      <c r="N32" s="570">
        <v>63269405.640000001</v>
      </c>
      <c r="O32" s="540">
        <v>60022655.829999998</v>
      </c>
      <c r="P32" s="544">
        <v>2540000</v>
      </c>
      <c r="Q32" s="570">
        <f t="shared" si="4"/>
        <v>62562655.829999998</v>
      </c>
      <c r="R32" s="540">
        <f t="shared" si="5"/>
        <v>56388095.809999995</v>
      </c>
      <c r="S32" s="544">
        <v>3634560.02</v>
      </c>
      <c r="T32" s="570">
        <v>60022655.829999998</v>
      </c>
      <c r="U32" s="549">
        <v>55365162.589999698</v>
      </c>
      <c r="V32" s="549">
        <v>56221688.809999697</v>
      </c>
      <c r="W32" s="549">
        <v>58385218.769999698</v>
      </c>
      <c r="X32" s="549">
        <v>55284201.709999703</v>
      </c>
      <c r="Y32" s="549">
        <v>54996540.289999701</v>
      </c>
      <c r="Z32" s="549">
        <v>57169930.229999699</v>
      </c>
      <c r="AA32" s="553">
        <f t="shared" si="6"/>
        <v>714303190.99999809</v>
      </c>
    </row>
    <row r="33" spans="1:27" ht="17">
      <c r="A33" s="533">
        <v>27</v>
      </c>
      <c r="B33" s="534" t="s">
        <v>983</v>
      </c>
      <c r="C33" s="540">
        <f t="shared" si="0"/>
        <v>49232693.5</v>
      </c>
      <c r="D33" s="541">
        <v>1080000</v>
      </c>
      <c r="E33" s="567">
        <v>50312693.5</v>
      </c>
      <c r="F33" s="540">
        <f t="shared" si="1"/>
        <v>49795984.979999997</v>
      </c>
      <c r="G33" s="541">
        <v>1720000</v>
      </c>
      <c r="H33" s="542">
        <v>51515984.979999997</v>
      </c>
      <c r="I33" s="543">
        <v>49431353.68</v>
      </c>
      <c r="J33" s="544">
        <v>1400000</v>
      </c>
      <c r="K33" s="567">
        <f t="shared" si="2"/>
        <v>50831353.68</v>
      </c>
      <c r="L33" s="540">
        <f t="shared" si="3"/>
        <v>49311760.270000003</v>
      </c>
      <c r="M33" s="544">
        <v>1360000</v>
      </c>
      <c r="N33" s="570">
        <v>50671760.270000003</v>
      </c>
      <c r="O33" s="540">
        <v>49155520.75</v>
      </c>
      <c r="P33" s="544">
        <v>2180000</v>
      </c>
      <c r="Q33" s="570">
        <f t="shared" si="4"/>
        <v>51335520.75</v>
      </c>
      <c r="R33" s="540">
        <f t="shared" si="5"/>
        <v>44252865.079999998</v>
      </c>
      <c r="S33" s="544">
        <v>4902655.67</v>
      </c>
      <c r="T33" s="570">
        <v>49155520.75</v>
      </c>
      <c r="U33" s="549">
        <v>43923333.189999796</v>
      </c>
      <c r="V33" s="549">
        <v>43075002.6199999</v>
      </c>
      <c r="W33" s="549">
        <v>48634147.3499998</v>
      </c>
      <c r="X33" s="549">
        <v>48051674.459999897</v>
      </c>
      <c r="Y33" s="549">
        <v>48026820.579999797</v>
      </c>
      <c r="Z33" s="549">
        <v>49864823.529999897</v>
      </c>
      <c r="AA33" s="553">
        <f t="shared" si="6"/>
        <v>585398635.65999913</v>
      </c>
    </row>
    <row r="34" spans="1:27" ht="17">
      <c r="A34" s="533">
        <v>28</v>
      </c>
      <c r="B34" s="534" t="s">
        <v>1042</v>
      </c>
      <c r="C34" s="540">
        <f t="shared" si="0"/>
        <v>49907394.670000002</v>
      </c>
      <c r="D34" s="541">
        <v>1720000</v>
      </c>
      <c r="E34" s="567">
        <v>51627394.670000002</v>
      </c>
      <c r="F34" s="540">
        <f t="shared" si="1"/>
        <v>50282526.950000003</v>
      </c>
      <c r="G34" s="541">
        <v>2840000</v>
      </c>
      <c r="H34" s="542">
        <v>53122526.950000003</v>
      </c>
      <c r="I34" s="543">
        <v>49868887.359999999</v>
      </c>
      <c r="J34" s="544">
        <v>2280000</v>
      </c>
      <c r="K34" s="567">
        <f t="shared" si="2"/>
        <v>52148887.359999999</v>
      </c>
      <c r="L34" s="540">
        <f t="shared" si="3"/>
        <v>49726305.899999999</v>
      </c>
      <c r="M34" s="544">
        <v>2200000</v>
      </c>
      <c r="N34" s="570">
        <v>51926305.899999999</v>
      </c>
      <c r="O34" s="540">
        <v>49508494.859999999</v>
      </c>
      <c r="P34" s="544">
        <v>2280000</v>
      </c>
      <c r="Q34" s="570">
        <f t="shared" si="4"/>
        <v>51788494.859999999</v>
      </c>
      <c r="R34" s="540">
        <f t="shared" si="5"/>
        <v>46528060.32</v>
      </c>
      <c r="S34" s="544">
        <v>2980434.54</v>
      </c>
      <c r="T34" s="570">
        <v>49508494.859999999</v>
      </c>
      <c r="U34" s="549">
        <v>45858099.089999802</v>
      </c>
      <c r="V34" s="549">
        <v>17729308.129999999</v>
      </c>
      <c r="W34" s="549">
        <v>47821021.889999799</v>
      </c>
      <c r="X34" s="549">
        <v>48629782.059999801</v>
      </c>
      <c r="Y34" s="549">
        <v>48458499.609999798</v>
      </c>
      <c r="Z34" s="549">
        <v>50222387.7799998</v>
      </c>
      <c r="AA34" s="553">
        <f t="shared" si="6"/>
        <v>568841203.15999901</v>
      </c>
    </row>
    <row r="35" spans="1:27" ht="17">
      <c r="A35" s="533">
        <v>29</v>
      </c>
      <c r="B35" s="534" t="s">
        <v>1047</v>
      </c>
      <c r="C35" s="540">
        <f t="shared" si="0"/>
        <v>55896795.020000003</v>
      </c>
      <c r="D35" s="541">
        <v>2080000</v>
      </c>
      <c r="E35" s="567">
        <v>57976795.020000003</v>
      </c>
      <c r="F35" s="540">
        <f t="shared" si="1"/>
        <v>56739481.159999996</v>
      </c>
      <c r="G35" s="541">
        <v>3400000</v>
      </c>
      <c r="H35" s="542">
        <v>60139481.159999996</v>
      </c>
      <c r="I35" s="543">
        <v>56243594.310000002</v>
      </c>
      <c r="J35" s="544">
        <v>2740000</v>
      </c>
      <c r="K35" s="567">
        <f t="shared" si="2"/>
        <v>58983594.310000002</v>
      </c>
      <c r="L35" s="540">
        <f t="shared" si="3"/>
        <v>56035711.32</v>
      </c>
      <c r="M35" s="544">
        <v>2580000</v>
      </c>
      <c r="N35" s="570">
        <v>58615711.32</v>
      </c>
      <c r="O35" s="540">
        <v>55619783.5</v>
      </c>
      <c r="P35" s="544">
        <v>2900000</v>
      </c>
      <c r="Q35" s="570">
        <f t="shared" si="4"/>
        <v>58519783.5</v>
      </c>
      <c r="R35" s="540">
        <f t="shared" si="5"/>
        <v>51837295.990000002</v>
      </c>
      <c r="S35" s="544">
        <v>3782487.51</v>
      </c>
      <c r="T35" s="570">
        <v>55619783.5</v>
      </c>
      <c r="U35" s="549">
        <v>50890926.419999801</v>
      </c>
      <c r="V35" s="549">
        <v>51372619.539999798</v>
      </c>
      <c r="W35" s="549">
        <v>53352870.569999799</v>
      </c>
      <c r="X35" s="549">
        <v>53243883.809999801</v>
      </c>
      <c r="Y35" s="549">
        <v>53071079.069999799</v>
      </c>
      <c r="Z35" s="549">
        <v>54403950.369999804</v>
      </c>
      <c r="AA35" s="553">
        <f t="shared" si="6"/>
        <v>666190478.58999872</v>
      </c>
    </row>
    <row r="36" spans="1:27" ht="17">
      <c r="A36" s="533">
        <v>30</v>
      </c>
      <c r="B36" s="534" t="s">
        <v>968</v>
      </c>
      <c r="C36" s="540">
        <f t="shared" si="0"/>
        <v>52221492.140000001</v>
      </c>
      <c r="D36" s="541">
        <v>1600000</v>
      </c>
      <c r="E36" s="567">
        <v>53821492.140000001</v>
      </c>
      <c r="F36" s="540">
        <f t="shared" si="1"/>
        <v>52506930.350000001</v>
      </c>
      <c r="G36" s="541">
        <v>2440000</v>
      </c>
      <c r="H36" s="542">
        <v>54946930.350000001</v>
      </c>
      <c r="I36" s="543">
        <v>51890356.359999999</v>
      </c>
      <c r="J36" s="544">
        <v>2020000</v>
      </c>
      <c r="K36" s="567">
        <f t="shared" si="2"/>
        <v>53910356.359999999</v>
      </c>
      <c r="L36" s="540">
        <f t="shared" si="3"/>
        <v>51603140.189999998</v>
      </c>
      <c r="M36" s="544">
        <v>1800000</v>
      </c>
      <c r="N36" s="570">
        <v>53403140.189999998</v>
      </c>
      <c r="O36" s="540">
        <v>51513087.189999998</v>
      </c>
      <c r="P36" s="544">
        <v>2360000</v>
      </c>
      <c r="Q36" s="570">
        <f t="shared" si="4"/>
        <v>53873087.189999998</v>
      </c>
      <c r="R36" s="540">
        <f t="shared" si="5"/>
        <v>47874672.099999994</v>
      </c>
      <c r="S36" s="544">
        <v>3678481.38</v>
      </c>
      <c r="T36" s="570">
        <v>51553153.479999997</v>
      </c>
      <c r="U36" s="549">
        <v>47774915.029999703</v>
      </c>
      <c r="V36" s="549">
        <v>46406112.239999801</v>
      </c>
      <c r="W36" s="549">
        <v>51224368.5799997</v>
      </c>
      <c r="X36" s="549">
        <v>51301213.489999697</v>
      </c>
      <c r="Y36" s="549">
        <v>51177378.829999797</v>
      </c>
      <c r="Z36" s="549">
        <v>52286826.949999698</v>
      </c>
      <c r="AA36" s="553">
        <f t="shared" si="6"/>
        <v>621678974.82999837</v>
      </c>
    </row>
    <row r="37" spans="1:27" ht="17">
      <c r="A37" s="533">
        <v>31</v>
      </c>
      <c r="B37" s="534" t="s">
        <v>1008</v>
      </c>
      <c r="C37" s="540">
        <f t="shared" si="0"/>
        <v>19481464.280000001</v>
      </c>
      <c r="D37" s="541">
        <v>1000000</v>
      </c>
      <c r="E37" s="567">
        <v>20481464.280000001</v>
      </c>
      <c r="F37" s="540">
        <f t="shared" si="1"/>
        <v>19696379.940000001</v>
      </c>
      <c r="G37" s="541">
        <v>1480000</v>
      </c>
      <c r="H37" s="542">
        <v>21176379.940000001</v>
      </c>
      <c r="I37" s="543">
        <v>19616247.359999999</v>
      </c>
      <c r="J37" s="544">
        <v>1240000</v>
      </c>
      <c r="K37" s="567">
        <f t="shared" si="2"/>
        <v>20856247.359999999</v>
      </c>
      <c r="L37" s="540">
        <f t="shared" si="3"/>
        <v>19616247.359999999</v>
      </c>
      <c r="M37" s="544">
        <v>1220000</v>
      </c>
      <c r="N37" s="570">
        <v>20836247.359999999</v>
      </c>
      <c r="O37" s="540">
        <v>19616247.359999999</v>
      </c>
      <c r="P37" s="544">
        <v>1320000</v>
      </c>
      <c r="Q37" s="570">
        <f t="shared" si="4"/>
        <v>20936247.359999999</v>
      </c>
      <c r="R37" s="540">
        <f t="shared" si="5"/>
        <v>18118800.27</v>
      </c>
      <c r="S37" s="544">
        <v>1497447.09</v>
      </c>
      <c r="T37" s="570">
        <v>19616247.359999999</v>
      </c>
      <c r="U37" s="549">
        <v>18051041.440000001</v>
      </c>
      <c r="V37" s="549">
        <v>16418342.560000001</v>
      </c>
      <c r="W37" s="549">
        <v>19349322.260000002</v>
      </c>
      <c r="X37" s="549">
        <v>19218436.760000002</v>
      </c>
      <c r="Y37" s="549">
        <v>19178965.140000001</v>
      </c>
      <c r="Z37" s="549">
        <v>19805354.98</v>
      </c>
      <c r="AA37" s="553">
        <f t="shared" si="6"/>
        <v>235924296.79999998</v>
      </c>
    </row>
    <row r="38" spans="1:27" ht="17">
      <c r="A38" s="533">
        <v>32</v>
      </c>
      <c r="B38" s="534" t="s">
        <v>1052</v>
      </c>
      <c r="C38" s="540">
        <f t="shared" si="0"/>
        <v>39514588.439999998</v>
      </c>
      <c r="D38" s="541">
        <v>1460000</v>
      </c>
      <c r="E38" s="567">
        <v>40974588.439999998</v>
      </c>
      <c r="F38" s="540">
        <f t="shared" si="1"/>
        <v>39841272.619999997</v>
      </c>
      <c r="G38" s="541">
        <v>2260000</v>
      </c>
      <c r="H38" s="542">
        <v>42101272.619999997</v>
      </c>
      <c r="I38" s="543">
        <v>39357511.899999999</v>
      </c>
      <c r="J38" s="544">
        <v>1860000</v>
      </c>
      <c r="K38" s="567">
        <f t="shared" si="2"/>
        <v>41217511.899999999</v>
      </c>
      <c r="L38" s="540">
        <f t="shared" si="3"/>
        <v>39256164.520000003</v>
      </c>
      <c r="M38" s="544">
        <v>1840000</v>
      </c>
      <c r="N38" s="570">
        <v>41096164.520000003</v>
      </c>
      <c r="O38" s="540">
        <v>39590802.189999998</v>
      </c>
      <c r="P38" s="544">
        <v>2020000</v>
      </c>
      <c r="Q38" s="570">
        <f t="shared" si="4"/>
        <v>41610802.189999998</v>
      </c>
      <c r="R38" s="540">
        <f t="shared" si="5"/>
        <v>36535344.43</v>
      </c>
      <c r="S38" s="544">
        <v>3055457.76</v>
      </c>
      <c r="T38" s="570">
        <v>39590802.189999998</v>
      </c>
      <c r="U38" s="549">
        <v>35886951.200000003</v>
      </c>
      <c r="V38" s="549">
        <v>32255287.670000002</v>
      </c>
      <c r="W38" s="549">
        <v>32860263.309999999</v>
      </c>
      <c r="X38" s="549">
        <v>37774607.960000001</v>
      </c>
      <c r="Y38" s="549">
        <v>37438563.259999998</v>
      </c>
      <c r="Z38" s="549">
        <v>38963668.700000003</v>
      </c>
      <c r="AA38" s="553">
        <f t="shared" si="6"/>
        <v>461770483.95999998</v>
      </c>
    </row>
    <row r="39" spans="1:27" ht="17">
      <c r="A39" s="533">
        <v>33</v>
      </c>
      <c r="B39" s="534" t="s">
        <v>988</v>
      </c>
      <c r="C39" s="540">
        <f t="shared" si="0"/>
        <v>42064720.869999997</v>
      </c>
      <c r="D39" s="541">
        <v>1760000</v>
      </c>
      <c r="E39" s="567">
        <v>43824720.869999997</v>
      </c>
      <c r="F39" s="540">
        <f t="shared" si="1"/>
        <v>42350889.740000002</v>
      </c>
      <c r="G39" s="541">
        <v>2400000</v>
      </c>
      <c r="H39" s="542">
        <v>44750889.740000002</v>
      </c>
      <c r="I39" s="543">
        <v>41291750.060000002</v>
      </c>
      <c r="J39" s="544">
        <v>2080000</v>
      </c>
      <c r="K39" s="567">
        <f t="shared" si="2"/>
        <v>43371750.060000002</v>
      </c>
      <c r="L39" s="540">
        <f t="shared" si="3"/>
        <v>40869520.530000001</v>
      </c>
      <c r="M39" s="544">
        <v>2060000</v>
      </c>
      <c r="N39" s="570">
        <v>42929520.530000001</v>
      </c>
      <c r="O39" s="540">
        <v>40891882.82</v>
      </c>
      <c r="P39" s="544">
        <v>2420000</v>
      </c>
      <c r="Q39" s="570">
        <f t="shared" si="4"/>
        <v>43311882.82</v>
      </c>
      <c r="R39" s="540">
        <f t="shared" si="5"/>
        <v>37684014.530000001</v>
      </c>
      <c r="S39" s="544">
        <v>3207868.29</v>
      </c>
      <c r="T39" s="570">
        <v>40891882.82</v>
      </c>
      <c r="U39" s="549">
        <v>37348944.109999903</v>
      </c>
      <c r="V39" s="549">
        <v>36256865.020000003</v>
      </c>
      <c r="W39" s="549">
        <v>40123765.9099999</v>
      </c>
      <c r="X39" s="549">
        <v>39955324.589999899</v>
      </c>
      <c r="Y39" s="549">
        <v>39862110.389999896</v>
      </c>
      <c r="Z39" s="549">
        <v>41314987.179999903</v>
      </c>
      <c r="AA39" s="553">
        <f t="shared" si="6"/>
        <v>493942644.03999943</v>
      </c>
    </row>
    <row r="40" spans="1:27" ht="17.5" thickBot="1">
      <c r="A40" s="545">
        <v>34</v>
      </c>
      <c r="B40" s="546" t="s">
        <v>963</v>
      </c>
      <c r="C40" s="540">
        <f t="shared" si="0"/>
        <v>55501785.829999998</v>
      </c>
      <c r="D40" s="541">
        <v>900000</v>
      </c>
      <c r="E40" s="567">
        <v>56401785.829999998</v>
      </c>
      <c r="F40" s="540">
        <f t="shared" si="1"/>
        <v>55844839.039999999</v>
      </c>
      <c r="G40" s="541">
        <v>1380000</v>
      </c>
      <c r="H40" s="542">
        <v>57224839.039999999</v>
      </c>
      <c r="I40" s="543">
        <v>55140995.450000003</v>
      </c>
      <c r="J40" s="544">
        <v>1140000</v>
      </c>
      <c r="K40" s="567">
        <f t="shared" si="2"/>
        <v>56280995.450000003</v>
      </c>
      <c r="L40" s="540">
        <f t="shared" si="3"/>
        <v>55010109.950000003</v>
      </c>
      <c r="M40" s="544">
        <v>960000</v>
      </c>
      <c r="N40" s="570">
        <v>55970109.950000003</v>
      </c>
      <c r="O40" s="540">
        <v>54701397.020000003</v>
      </c>
      <c r="P40" s="544">
        <v>2160000</v>
      </c>
      <c r="Q40" s="570">
        <f t="shared" si="4"/>
        <v>56861397.020000003</v>
      </c>
      <c r="R40" s="540">
        <f t="shared" si="5"/>
        <v>50394950.930000007</v>
      </c>
      <c r="S40" s="544">
        <v>4306446.09</v>
      </c>
      <c r="T40" s="570">
        <v>54701397.020000003</v>
      </c>
      <c r="U40" s="549">
        <v>50101718.569999799</v>
      </c>
      <c r="V40" s="549">
        <v>49290158.049999803</v>
      </c>
      <c r="W40" s="549">
        <v>53669098.909999803</v>
      </c>
      <c r="X40" s="549">
        <v>53758913.299999803</v>
      </c>
      <c r="Y40" s="549">
        <v>53689338.549999803</v>
      </c>
      <c r="Z40" s="549">
        <v>55897825.729999803</v>
      </c>
      <c r="AA40" s="553">
        <f t="shared" si="6"/>
        <v>653847577.41999876</v>
      </c>
    </row>
    <row r="41" spans="1:27" s="555" customFormat="1" ht="16" thickBot="1">
      <c r="A41" s="556" t="s">
        <v>1057</v>
      </c>
      <c r="B41" s="557"/>
      <c r="C41" s="558">
        <f t="shared" ref="C41:D41" si="7">SUM(C7:C40)</f>
        <v>1937793474.4099998</v>
      </c>
      <c r="D41" s="559">
        <f t="shared" si="7"/>
        <v>73000000</v>
      </c>
      <c r="E41" s="560">
        <v>2010793474.4100001</v>
      </c>
      <c r="F41" s="558">
        <f t="shared" si="1"/>
        <v>1955540740.0799999</v>
      </c>
      <c r="G41" s="559">
        <v>128080000</v>
      </c>
      <c r="H41" s="561">
        <v>2083620740.0799999</v>
      </c>
      <c r="I41" s="562">
        <v>2034677472.75</v>
      </c>
      <c r="J41" s="563">
        <v>100480000</v>
      </c>
      <c r="K41" s="560">
        <f t="shared" si="2"/>
        <v>2135157472.75</v>
      </c>
      <c r="L41" s="558">
        <f t="shared" si="3"/>
        <v>1929315428.8800001</v>
      </c>
      <c r="M41" s="563">
        <v>99686000</v>
      </c>
      <c r="N41" s="564">
        <v>2029001428.8800001</v>
      </c>
      <c r="O41" s="558">
        <v>1920348234.55</v>
      </c>
      <c r="P41" s="563">
        <v>98180000</v>
      </c>
      <c r="Q41" s="564">
        <f t="shared" si="4"/>
        <v>2018528234.55</v>
      </c>
      <c r="R41" s="558">
        <f t="shared" si="5"/>
        <v>1778913236.3699989</v>
      </c>
      <c r="S41" s="563">
        <v>142058359.950001</v>
      </c>
      <c r="T41" s="564">
        <v>1920971596.3199999</v>
      </c>
      <c r="U41" s="554">
        <f>SUM(U7:U40)</f>
        <v>1766044965.5899911</v>
      </c>
      <c r="V41" s="554">
        <v>1583224933.1401601</v>
      </c>
      <c r="W41" s="554">
        <v>1862563515.26999</v>
      </c>
      <c r="X41" s="554">
        <v>1868573682.17026</v>
      </c>
      <c r="Y41" s="554">
        <v>1861675581.7402501</v>
      </c>
      <c r="Z41" s="554">
        <v>1921696506.5499899</v>
      </c>
      <c r="AA41" s="554">
        <f>SUM(AA7:AA40)</f>
        <v>22961372131.449947</v>
      </c>
    </row>
  </sheetData>
  <mergeCells count="7">
    <mergeCell ref="A41:B41"/>
    <mergeCell ref="C5:E5"/>
    <mergeCell ref="F5:H5"/>
    <mergeCell ref="I5:K5"/>
    <mergeCell ref="L5:N5"/>
    <mergeCell ref="O5:Q5"/>
    <mergeCell ref="R5:T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Matching Grant Utiliztn Summary</vt:lpstr>
      <vt:lpstr>Matching Grant by Sector -2023</vt:lpstr>
      <vt:lpstr>EXPENDITURE BY OUTPUT- 2023</vt:lpstr>
      <vt:lpstr>Agric - 2%</vt:lpstr>
      <vt:lpstr>Sport Development - 1% </vt:lpstr>
      <vt:lpstr>QUALITY ASSURANCE - 2%</vt:lpstr>
      <vt:lpstr>Supervision &amp; Proj Monitrn - 2%</vt:lpstr>
      <vt:lpstr>Appendix - Sport - Schs List</vt:lpstr>
      <vt:lpstr>LGEA SALARY 2023</vt:lpstr>
      <vt:lpstr>LGEA - OVERHEAD 2023</vt:lpstr>
      <vt:lpstr>'EXPENDITURE BY OUTPUT- 2023'!Print_Area</vt:lpstr>
    </vt:vector>
  </TitlesOfParts>
  <Company>Central Bank of Nigeria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Auwal</dc:creator>
  <cp:lastModifiedBy>Muhammed</cp:lastModifiedBy>
  <cp:lastPrinted>2011-03-21T04:39:49Z</cp:lastPrinted>
  <dcterms:created xsi:type="dcterms:W3CDTF">2011-03-21T05:09:05Z</dcterms:created>
  <dcterms:modified xsi:type="dcterms:W3CDTF">2026-03-05T07:02:59Z</dcterms:modified>
</cp:coreProperties>
</file>