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activeTab="2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7" l="1"/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83" i="25"/>
  <c r="F83" i="25"/>
  <c r="E75" i="31"/>
  <c r="F75" i="31"/>
  <c r="E75" i="34"/>
  <c r="F75" i="34"/>
  <c r="E75" i="37"/>
  <c r="F75" i="37"/>
  <c r="E77" i="40"/>
  <c r="F77" i="40"/>
  <c r="E75" i="3"/>
  <c r="F75" i="3"/>
  <c r="D83" i="25"/>
  <c r="D75" i="31"/>
  <c r="D75" i="34"/>
  <c r="D75" i="37"/>
  <c r="D77" i="40"/>
  <c r="D75" i="3"/>
  <c r="E56" i="25"/>
  <c r="F56" i="25"/>
  <c r="E56" i="31"/>
  <c r="F56" i="31"/>
  <c r="E56" i="34"/>
  <c r="F56" i="34"/>
  <c r="E56" i="37"/>
  <c r="F56" i="37"/>
  <c r="E58" i="40"/>
  <c r="F58" i="40"/>
  <c r="E56" i="3"/>
  <c r="F56" i="3"/>
  <c r="D56" i="25"/>
  <c r="D56" i="31"/>
  <c r="D56" i="34"/>
  <c r="D56" i="37"/>
  <c r="D58" i="40"/>
  <c r="D56" i="3"/>
  <c r="E28" i="25"/>
  <c r="F28" i="25"/>
  <c r="E28" i="31"/>
  <c r="F28" i="31"/>
  <c r="E28" i="34"/>
  <c r="F28" i="34"/>
  <c r="E28" i="37"/>
  <c r="F28" i="37"/>
  <c r="E30" i="40"/>
  <c r="F30" i="40"/>
  <c r="E28" i="3"/>
  <c r="F28" i="3"/>
  <c r="D28" i="25"/>
  <c r="D28" i="31"/>
  <c r="D28" i="34"/>
  <c r="D28" i="37"/>
  <c r="D30" i="40"/>
  <c r="D28" i="3"/>
  <c r="E17" i="25"/>
  <c r="F17" i="25"/>
  <c r="E17" i="31"/>
  <c r="F17" i="31"/>
  <c r="E17" i="34"/>
  <c r="F17" i="34"/>
  <c r="E17" i="37"/>
  <c r="F17" i="37"/>
  <c r="E19" i="40"/>
  <c r="F19" i="40"/>
  <c r="E17" i="3"/>
  <c r="F17" i="3"/>
  <c r="D17" i="25"/>
  <c r="D17" i="31"/>
  <c r="D17" i="34"/>
  <c r="D17" i="37"/>
  <c r="D19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31" i="9"/>
  <c r="E11" i="7" s="1"/>
  <c r="E20" i="8" s="1"/>
  <c r="D131" i="9"/>
  <c r="D11" i="7" s="1"/>
  <c r="D20" i="8" s="1"/>
  <c r="C131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3" i="40"/>
  <c r="E83" i="40"/>
  <c r="D83" i="40"/>
  <c r="F70" i="40"/>
  <c r="E70" i="40"/>
  <c r="D70" i="40"/>
  <c r="F51" i="40"/>
  <c r="E51" i="40"/>
  <c r="D51" i="40"/>
  <c r="F42" i="40"/>
  <c r="E42" i="40"/>
  <c r="D42" i="40"/>
  <c r="F36" i="40"/>
  <c r="E36" i="40"/>
  <c r="D36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7" i="33"/>
  <c r="D97" i="33"/>
  <c r="C97" i="33"/>
  <c r="E95" i="33"/>
  <c r="D95" i="33"/>
  <c r="C95" i="33"/>
  <c r="E90" i="33"/>
  <c r="E89" i="33" s="1"/>
  <c r="D90" i="33"/>
  <c r="D89" i="33" s="1"/>
  <c r="C90" i="33"/>
  <c r="C89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9" i="25"/>
  <c r="E89" i="25"/>
  <c r="D89" i="25"/>
  <c r="F76" i="25"/>
  <c r="E76" i="25"/>
  <c r="D76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9" i="9"/>
  <c r="E128" i="9" s="1"/>
  <c r="D129" i="9"/>
  <c r="D128" i="9" s="1"/>
  <c r="E126" i="9"/>
  <c r="D126" i="9"/>
  <c r="E123" i="9"/>
  <c r="D123" i="9"/>
  <c r="E119" i="9"/>
  <c r="D119" i="9"/>
  <c r="E116" i="9"/>
  <c r="D116" i="9"/>
  <c r="E114" i="9"/>
  <c r="D114" i="9"/>
  <c r="E112" i="9"/>
  <c r="D112" i="9"/>
  <c r="E108" i="9"/>
  <c r="D108" i="9"/>
  <c r="E98" i="9"/>
  <c r="D98" i="9"/>
  <c r="E84" i="9"/>
  <c r="D84" i="9"/>
  <c r="E82" i="9"/>
  <c r="D82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2" i="9"/>
  <c r="C84" i="9"/>
  <c r="C98" i="9"/>
  <c r="C108" i="9"/>
  <c r="C112" i="9"/>
  <c r="C114" i="9"/>
  <c r="C116" i="9"/>
  <c r="C119" i="9"/>
  <c r="C123" i="9"/>
  <c r="C126" i="9"/>
  <c r="C129" i="9"/>
  <c r="C128" i="9" s="1"/>
  <c r="C93" i="39" l="1"/>
  <c r="D13" i="19"/>
  <c r="D6" i="40"/>
  <c r="C14" i="14" s="1"/>
  <c r="D6" i="37"/>
  <c r="C13" i="14" s="1"/>
  <c r="D93" i="22"/>
  <c r="E93" i="24"/>
  <c r="E93" i="22"/>
  <c r="C14" i="32"/>
  <c r="D14" i="32"/>
  <c r="E14" i="32"/>
  <c r="E7" i="32" s="1"/>
  <c r="C13" i="15"/>
  <c r="C7" i="15" s="1"/>
  <c r="C23" i="9"/>
  <c r="D6" i="31"/>
  <c r="C11" i="14" s="1"/>
  <c r="D6" i="34"/>
  <c r="D6" i="25"/>
  <c r="C9" i="14" s="1"/>
  <c r="C7" i="32"/>
  <c r="D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8" i="16"/>
  <c r="C8" i="22"/>
  <c r="C8" i="20"/>
  <c r="C8" i="30"/>
  <c r="C8" i="18"/>
  <c r="C7" i="18" s="1"/>
  <c r="C8" i="24"/>
  <c r="C7" i="24" s="1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D7" i="22" s="1"/>
  <c r="E8" i="39"/>
  <c r="E8" i="33"/>
  <c r="E8" i="20"/>
  <c r="E8" i="30"/>
  <c r="D8" i="18"/>
  <c r="D8" i="24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4" i="33"/>
  <c r="E93" i="36"/>
  <c r="D93" i="18"/>
  <c r="D93" i="30"/>
  <c r="E93" i="39"/>
  <c r="C93" i="16"/>
  <c r="E93" i="18"/>
  <c r="E93" i="30"/>
  <c r="C94" i="33"/>
  <c r="E94" i="27"/>
  <c r="C93" i="20"/>
  <c r="C93" i="30"/>
  <c r="D94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2" i="9"/>
  <c r="D121" i="9" s="1"/>
  <c r="E122" i="9"/>
  <c r="E121" i="9" s="1"/>
  <c r="E7" i="9"/>
  <c r="E6" i="9" s="1"/>
  <c r="D7" i="9"/>
  <c r="D6" i="9" s="1"/>
  <c r="C122" i="9"/>
  <c r="C121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C7" i="39" l="1"/>
  <c r="E7" i="30"/>
  <c r="C25" i="7"/>
  <c r="D7" i="24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<sst xmlns="http://schemas.openxmlformats.org/spreadsheetml/2006/main" count="2586" uniqueCount="909">
  <si>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</si>
  <si>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</si>
  <si>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</si>
  <si>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</si>
  <si>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</si>
  <si>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</si>
  <si>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</si>
  <si>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</si>
  <si>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</si>
  <si>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</si>
  <si>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</si>
  <si>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</si>
  <si>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</si>
  <si>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</si>
  <si>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</si>
  <si>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</si>
  <si>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</si>
  <si>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</si>
  <si>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</si>
  <si>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</si>
  <si>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</si>
  <si>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</si>
  <si>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</si>
  <si>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</si>
  <si>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</si>
  <si>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</si>
  <si>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</si>
  <si>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</si>
  <si>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</si>
  <si>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</si>
  <si>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</si>
  <si>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</si>
  <si>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</si>
  <si>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</si>
  <si>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</si>
  <si>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</si>
  <si>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</si>
  <si>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</si>
  <si>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</si>
  <si>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</si>
  <si>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</si>
  <si>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</si>
  <si>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</si>
  <si>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</si>
  <si>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</si>
  <si>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</si>
  <si>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</si>
  <si>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</si>
  <si>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</si>
  <si>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</si>
  <si>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</si>
  <si>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</si>
  <si>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</si>
  <si>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</si>
  <si>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</si>
  <si>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</si>
  <si>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</si>
  <si>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</si>
  <si>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</si>
  <si>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</si>
  <si>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</si>
  <si>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</si>
  <si>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</si>
  <si>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</si>
  <si>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</si>
  <si>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</si>
  <si>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</si>
  <si>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</si>
  <si>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</si>
  <si>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</si>
  <si>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</si>
  <si>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</si>
  <si>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</si>
  <si>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</si>
  <si>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</si>
  <si>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</si>
  <si>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</si>
  <si>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</si>
  <si>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</si>
  <si>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</si>
  <si>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</si>
  <si>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</si>
  <si>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</si>
  <si>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</si>
  <si>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</si>
  <si>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</si>
  <si>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</si>
  <si>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</si>
  <si>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</si>
  <si>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</si>
  <si>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</si>
  <si>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</si>
  <si>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</si>
  <si>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</si>
  <si>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</si>
  <si>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</si>
  <si>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</si>
  <si>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</si>
  <si>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</si>
  <si>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</si>
  <si>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</si>
  <si>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</si>
  <si>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</si>
  <si>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</si>
  <si>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</si>
  <si>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</si>
  <si>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</si>
  <si>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</si>
  <si>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</si>
  <si>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</si>
  <si>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</si>
  <si>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</si>
  <si>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</si>
  <si>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</si>
  <si>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</si>
  <si>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</si>
  <si>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</si>
  <si>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</si>
  <si>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</si>
  <si>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</si>
  <si>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</si>
  <si>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</si>
  <si>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</si>
  <si>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</si>
  <si>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</si>
  <si>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</si>
  <si>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</si>
  <si>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</si>
  <si>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</si>
  <si>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</si>
  <si>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</si>
  <si>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</si>
  <si>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</si>
  <si>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</si>
  <si>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</si>
  <si>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</si>
  <si>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</si>
  <si>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</si>
  <si>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</si>
  <si>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</si>
  <si>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</si>
  <si>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</si>
  <si>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</si>
  <si>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</si>
  <si>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</si>
  <si>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</si>
  <si>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</si>
  <si>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</si>
  <si>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</si>
  <si>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</si>
  <si>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</si>
  <si>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</si>
  <si>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</si>
  <si>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</si>
  <si>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</si>
  <si>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</si>
  <si>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</si>
  <si>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</si>
  <si>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</si>
  <si>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</si>
  <si>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</si>
  <si>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</si>
  <si>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</si>
  <si>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</si>
  <si>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</si>
  <si>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</si>
  <si>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</si>
  <si>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</si>
  <si>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</si>
  <si>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</si>
  <si>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</si>
  <si>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</si>
  <si>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</si>
  <si>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</si>
  <si>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</si>
  <si>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</si>
  <si>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</si>
  <si>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</si>
  <si>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</si>
  <si>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</si>
  <si>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</si>
  <si>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</si>
  <si>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</si>
  <si>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</si>
  <si>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</si>
  <si>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</si>
  <si>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</si>
  <si>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</si>
  <si>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</si>
  <si>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</si>
  <si>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</si>
  <si>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</si>
  <si>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</si>
  <si>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</si>
  <si>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</si>
  <si>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</si>
  <si>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</si>
  <si>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</si>
  <si>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</si>
  <si>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</si>
  <si>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</si>
  <si>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</si>
  <si>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</si>
  <si>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</si>
  <si>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</si>
  <si>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</si>
  <si>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</si>
  <si>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</si>
  <si>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</si>
  <si>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</si>
  <si>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</si>
  <si>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</si>
  <si>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</si>
  <si>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</si>
  <si>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</si>
  <si>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</si>
  <si>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</si>
  <si>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</si>
  <si>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</si>
  <si>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</si>
  <si>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</si>
  <si>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</si>
  <si>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</si>
  <si>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</si>
  <si>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</si>
  <si>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</si>
  <si>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</si>
  <si>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</si>
  <si>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</si>
  <si>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</si>
  <si>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</si>
  <si>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</si>
  <si>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</si>
  <si>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</si>
  <si>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</si>
  <si>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</si>
  <si>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</si>
  <si>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</si>
  <si>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</si>
  <si>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</si>
  <si>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</si>
  <si>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</si>
  <si>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</si>
  <si>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</si>
  <si>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</si>
  <si>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</si>
  <si>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</si>
  <si>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</si>
  <si>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</si>
  <si>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</si>
  <si>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</si>
  <si>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</si>
  <si>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</si>
  <si>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</si>
  <si>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</si>
  <si>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</si>
  <si>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</si>
  <si>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</si>
  <si>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</si>
  <si>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</si>
  <si>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</si>
  <si>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</si>
  <si>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</si>
  <si>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</si>
  <si>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</si>
  <si>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</si>
  <si>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</si>
  <si>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</si>
  <si>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</si>
  <si>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</si>
  <si>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</si>
  <si>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</si>
  <si>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</si>
  <si>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</si>
  <si>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</si>
  <si>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</si>
  <si>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</si>
  <si>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</si>
  <si>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</si>
  <si>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</si>
  <si>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</si>
  <si>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</si>
  <si>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</si>
  <si>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</si>
  <si>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</si>
  <si>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</si>
  <si>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</si>
  <si>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</si>
  <si>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</si>
  <si>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</si>
  <si>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</si>
  <si>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</si>
  <si>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</si>
  <si>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</si>
  <si>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</si>
  <si>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</si>
  <si>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</si>
  <si>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</si>
  <si>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</si>
  <si>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</si>
  <si>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</si>
  <si>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</si>
  <si>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</si>
  <si>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</si>
  <si>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</si>
  <si>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</si>
  <si>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</si>
  <si>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</si>
  <si>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</si>
  <si>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</si>
  <si>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</si>
  <si>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</si>
  <si>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</si>
  <si>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</si>
  <si>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</si>
  <si>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</si>
  <si>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</si>
  <si>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</si>
  <si>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</si>
  <si>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</si>
  <si>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</si>
  <si>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</si>
  <si>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</si>
  <si>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</si>
  <si>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</si>
  <si>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</si>
  <si>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</si>
  <si>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</si>
  <si>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</si>
  <si>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</si>
  <si>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</si>
  <si>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</si>
  <si>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</si>
  <si>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</si>
  <si>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</si>
  <si>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</si>
  <si>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</si>
  <si>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</si>
  <si>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</si>
  <si>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</si>
  <si>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</si>
  <si>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</si>
  <si>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</si>
  <si>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</si>
  <si>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</si>
  <si>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</si>
  <si>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</si>
  <si>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</si>
  <si>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</si>
  <si>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</si>
  <si>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</si>
  <si>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</si>
  <si>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</si>
  <si>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</si>
  <si>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</si>
  <si>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</si>
  <si>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</si>
  <si>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</si>
  <si>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</si>
  <si>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</si>
  <si>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</si>
  <si>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</si>
  <si>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</si>
  <si>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</si>
  <si>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</si>
  <si>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</si>
  <si>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</si>
  <si>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</si>
  <si>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</si>
  <si>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</si>
  <si>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</si>
  <si>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</si>
  <si>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</si>
  <si>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</si>
  <si>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</si>
  <si>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</si>
  <si>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</si>
  <si>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</si>
  <si>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</si>
  <si>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</si>
  <si>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</si>
  <si>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</si>
  <si>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</si>
  <si>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</si>
  <si>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</si>
  <si>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</si>
  <si>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</si>
  <si>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</si>
  <si>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</si>
  <si>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</si>
  <si>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</si>
  <si>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</si>
  <si>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</si>
  <si>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</si>
  <si>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</si>
  <si>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</si>
  <si>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</si>
  <si>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</si>
  <si>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</si>
  <si>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</si>
  <si>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</si>
  <si>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</si>
  <si>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</si>
  <si>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</si>
  <si>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</si>
  <si>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</si>
  <si>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</si>
  <si>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</si>
  <si>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</si>
  <si>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</si>
  <si>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</si>
  <si>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</si>
  <si>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</si>
  <si>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</si>
  <si>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</si>
  <si>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</si>
  <si>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</si>
  <si>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</si>
  <si>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</si>
  <si>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</si>
  <si>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</si>
  <si>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</si>
  <si>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</si>
  <si>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</si>
  <si>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</si>
  <si>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</si>
  <si>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</si>
  <si>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</si>
  <si>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</si>
  <si>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</si>
  <si>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</si>
  <si>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</si>
  <si>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</si>
  <si>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</si>
  <si>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</si>
  <si>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</si>
  <si>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</si>
  <si>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</si>
  <si>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</si>
  <si>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</si>
  <si>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</si>
  <si>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</si>
  <si>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</si>
  <si>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</si>
  <si>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</si>
  <si>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</si>
  <si>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</si>
  <si>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</si>
  <si>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</si>
  <si>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</si>
  <si>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</si>
  <si>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</si>
  <si>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</si>
  <si>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</si>
  <si>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</si>
  <si>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</si>
  <si>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</si>
  <si>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</si>
  <si>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</si>
  <si>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</si>
  <si>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</si>
  <si>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</si>
  <si>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</si>
  <si>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</si>
  <si>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</si>
  <si>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</si>
  <si>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</si>
  <si>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</si>
  <si>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</si>
  <si>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</si>
  <si>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</si>
  <si>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</si>
  <si>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</si>
  <si>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</si>
  <si>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</si>
  <si>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</si>
  <si>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</si>
  <si>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</si>
  <si>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</si>
  <si>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</si>
  <si>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</si>
  <si>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</si>
  <si>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</si>
  <si>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</si>
  <si>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</si>
  <si>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</si>
  <si>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</si>
  <si>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</si>
  <si>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</si>
  <si>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</si>
  <si>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</si>
  <si>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</si>
  <si>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</si>
  <si>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</si>
  <si>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</si>
  <si>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</si>
  <si>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</si>
  <si>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</si>
  <si>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</si>
  <si>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</si>
  <si>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</si>
  <si>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</si>
  <si>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</si>
  <si>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</si>
  <si>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</si>
  <si>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</si>
  <si>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</si>
  <si>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</si>
  <si>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</si>
  <si>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</si>
  <si>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</si>
  <si>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</si>
  <si>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</si>
  <si>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</si>
  <si>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</si>
  <si>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</si>
  <si>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</si>
  <si>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</si>
  <si>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</si>
  <si>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</si>
  <si>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</si>
  <si>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</si>
  <si>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</si>
  <si>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</si>
  <si>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</si>
  <si>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</si>
  <si>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</si>
  <si>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</si>
  <si>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</si>
  <si>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</si>
  <si>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</si>
  <si>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</si>
  <si>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</si>
  <si>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</si>
  <si>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</si>
  <si>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</si>
  <si>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</si>
  <si>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</si>
  <si>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</si>
  <si>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</si>
  <si>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</si>
  <si>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</si>
  <si>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</si>
  <si>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</si>
  <si>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</si>
  <si>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</si>
  <si>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</si>
  <si>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</si>
  <si>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</si>
  <si>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</si>
  <si>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</si>
  <si>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</si>
  <si>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</si>
  <si>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</si>
  <si>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</si>
  <si>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</si>
  <si>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</si>
  <si>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</si>
  <si>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</si>
  <si>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</si>
  <si>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</si>
  <si>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</si>
  <si>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</si>
  <si>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</si>
  <si>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</si>
  <si>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</si>
  <si>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</si>
  <si>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</si>
  <si>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</si>
  <si>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</si>
  <si>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</si>
  <si>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</si>
  <si>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</si>
  <si>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</si>
  <si>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</si>
  <si>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</si>
  <si>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</si>
  <si>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</si>
  <si>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</si>
  <si>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</si>
  <si>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</si>
  <si>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</si>
  <si>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</si>
  <si>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</si>
  <si>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</si>
  <si>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</si>
  <si>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</si>
  <si>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</si>
  <si>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</si>
  <si>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</si>
  <si>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</si>
  <si>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</si>
  <si>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</si>
  <si>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</si>
  <si>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</si>
  <si>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</si>
  <si>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</si>
  <si>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</si>
  <si>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</si>
  <si>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</si>
  <si>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</si>
  <si>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</si>
  <si>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</si>
  <si>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</si>
  <si>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</si>
  <si>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</si>
  <si>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</si>
  <si>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</si>
  <si>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</si>
  <si>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</si>
  <si>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</si>
  <si>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</si>
  <si>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</si>
  <si>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</si>
  <si>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</si>
  <si>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</si>
  <si>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</si>
  <si>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</si>
  <si>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</si>
  <si>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</si>
  <si>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</si>
  <si>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</si>
  <si>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</si>
  <si>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</si>
  <si>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</si>
  <si>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</si>
  <si>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</si>
  <si>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</si>
  <si>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</si>
  <si>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</si>
  <si>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</si>
  <si>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</si>
  <si>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</si>
  <si>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</si>
  <si>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</si>
  <si>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</si>
  <si>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</si>
  <si>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</si>
  <si>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</si>
  <si>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</si>
  <si>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</si>
  <si>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</si>
  <si>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</si>
  <si>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</si>
  <si>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</si>
  <si>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</si>
  <si>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</si>
  <si>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</si>
  <si>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</si>
  <si>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</si>
  <si>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</si>
  <si>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</si>
  <si>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</si>
  <si>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</si>
  <si>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</si>
  <si>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</si>
  <si>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</si>
  <si>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</si>
  <si>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</si>
  <si>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</si>
  <si>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</si>
  <si>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</si>
  <si>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</si>
  <si>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</si>
  <si>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</si>
  <si>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</si>
  <si>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</si>
  <si>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</si>
  <si>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</si>
  <si>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</si>
  <si>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</si>
  <si>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</si>
  <si>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</si>
  <si>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</si>
  <si>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</si>
  <si>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</si>
  <si>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</si>
  <si>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</si>
  <si>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</si>
  <si>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</si>
  <si>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</si>
  <si>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</si>
  <si>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</si>
  <si>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</si>
  <si>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</si>
  <si>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</si>
  <si>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</si>
  <si>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</si>
  <si>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</si>
  <si>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</si>
  <si>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</si>
  <si>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</si>
  <si>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</si>
  <si>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</si>
  <si>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</si>
  <si>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</si>
  <si>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</si>
  <si>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</si>
  <si>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</si>
  <si>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</si>
  <si>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</si>
  <si>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</si>
  <si>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</si>
  <si>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</si>
  <si>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</si>
  <si>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</si>
  <si>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</si>
  <si>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</si>
  <si>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</si>
  <si>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</si>
  <si>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</si>
  <si>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</si>
  <si>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</si>
  <si>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</si>
  <si>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</si>
  <si>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</si>
  <si>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</si>
  <si>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</si>
  <si>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</si>
  <si>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</si>
  <si>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</si>
  <si>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</si>
  <si>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</si>
  <si>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</si>
  <si>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</si>
  <si>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</si>
  <si>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</si>
  <si>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</si>
  <si>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</si>
  <si>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</si>
  <si>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</si>
  <si>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</si>
  <si>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</si>
  <si>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</si>
  <si>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</si>
  <si>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</si>
  <si>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</si>
  <si>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</si>
  <si>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</si>
  <si>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</si>
  <si>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</si>
  <si>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</si>
  <si>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</si>
  <si>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</si>
  <si>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</si>
  <si>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</si>
  <si>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</si>
  <si>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</si>
  <si>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</si>
  <si>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</si>
  <si>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</si>
  <si>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</si>
  <si>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</si>
  <si>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</si>
  <si>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</si>
  <si>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</si>
  <si>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</si>
  <si>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</si>
  <si>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</si>
  <si>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</si>
  <si>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</si>
  <si>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</si>
  <si>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</si>
  <si>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</si>
  <si>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</si>
  <si>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</si>
  <si>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</si>
  <si>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</si>
  <si>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</si>
  <si>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</si>
  <si>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</si>
  <si>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</si>
  <si>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</si>
  <si>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</si>
  <si>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</si>
  <si>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</si>
  <si>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</si>
  <si>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</si>
  <si>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</si>
  <si>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</si>
  <si>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</si>
  <si>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</si>
  <si>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</si>
  <si>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</si>
  <si>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</si>
  <si>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</si>
  <si>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</si>
  <si>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</si>
  <si>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</si>
  <si>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</si>
  <si>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</si>
  <si>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</si>
  <si>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</si>
  <si>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</si>
  <si>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</si>
  <si>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</si>
  <si>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</si>
  <si>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</si>
  <si>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</si>
  <si>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</si>
  <si>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</si>
  <si>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</si>
  <si>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</si>
  <si>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DAURA LOCAL GOVERNMENT COUNCIL – 2026 PROPOSED BUDGET SUMMARY</t>
  </si>
  <si>
    <t>DAURA LOCAL GOVERNMENT COUNCIL – 2026 CONSOLIDATED MASTER BUDGET SUMMARY</t>
  </si>
  <si>
    <t>DAURA LOCAL GOVERNMENT COUNCIL – 2026 BUDGET - SUMMARY OF REVENUE</t>
  </si>
  <si>
    <t>DAURA LOCAL GOVERNMENT COUNCIL – 2026 BUDGET - SUMMARY OF EXPENDITURE</t>
  </si>
  <si>
    <t>DAURA LOCAL GOVERNMENT COUNCIL – 2026 BUDGET - SUMMARY OF EXPENDITURE BY SECTOR</t>
  </si>
  <si>
    <t>DAURA LOCAL GOVERNMENT COUNCIL – 2026 PROPOSED BUDGET - SUMMARY OF RECURRENT EXPENDITURE BY DEPARTMENT</t>
  </si>
  <si>
    <t>DAURA LOCAL GOVERNMENT COUNCIL – 2026 BUDGET - SUMMARY OF RECURRENT EXPENDITURE</t>
  </si>
  <si>
    <t>DAURA LOCAL GOVERNMENT COUNCIL – 2026 PROPOSED BUDGET - SUMMARY OF CAPITAL EXPENDITURE</t>
  </si>
  <si>
    <t>DAURA LOCAL GOVERNMENT COUNCIL – 2026 BUDGET - SUMMARY OF CAPITAL EXPENDITURE BY DEPARTMENT</t>
  </si>
  <si>
    <t>DAURA LOCAL GOVERNMENT COUNCIL – OFFICE OF THE CHAIRMAN PERSONNEL COST BUDGET</t>
  </si>
  <si>
    <t>DAURA LOCAL GOVERNMENT COUNCIL – OFFICE OF THE CHAIRMAN OVERHEAD COST BUDGET</t>
  </si>
  <si>
    <t>DAURA LOCAL GOVERNMENT COUNCIL – OFFICE OF THE LG SECRETARY PERSONNEL COST BUDGET</t>
  </si>
  <si>
    <t>DAURA LOCAL GOVERNMENT COUNCIL – OFFICE OF THE LG SECRETARY OVERHEAD COST BUDGET</t>
  </si>
  <si>
    <t>DAURA LOCAL GOVERNMENT COUNCIL – THE COUNCIL PERSONNEL COST BUDGET</t>
  </si>
  <si>
    <t>DAURA LOCAL GOVERNMENT COUNCIL – THE COUNCIL OVERHEAD COST BUDGET</t>
  </si>
  <si>
    <t>DAURA LOCAL GOVERNMENT COUNCIL – PMD PERSONNEL COST BUDGET</t>
  </si>
  <si>
    <t>DAURA LOCAL GOVERNMENT COUNCIL – PMD OVERHEAD COST BUDGET</t>
  </si>
  <si>
    <t>DAURA LOCAL GOVERNMENT COUNCIL – PMD CAPITAL EXPENDITURE</t>
  </si>
  <si>
    <t>DAURA LOCAL GOVERNMENT COUNCIL – AGRIC PERSONNEL COST BUDGET</t>
  </si>
  <si>
    <t>DAURA LOCAL GOVERNMENT COUNCIL – AGRIC OVERHEAD COST BUDGET</t>
  </si>
  <si>
    <t>DAURA LOCAL GOVERNMENT COUNCIL – AGRIC CAPITAL EXPENDITURE</t>
  </si>
  <si>
    <t>DAURA LOCAL GOVERNMENT COUNCIL – FINANCE PERSONNEL COST BUDGET</t>
  </si>
  <si>
    <t>DAURA LOCAL GOVERNMENT COUNCIL – FINANCE OVERHEAD COST BUDGET</t>
  </si>
  <si>
    <t>DAURA LOCAL GOVERNMENT COUNCIL  –  GRANTS AND CONTRIBUTIONS TO GOVERNMENT AGENCIES  -  22040105</t>
  </si>
  <si>
    <t>DAURA LOCAL GOVERNMENT COUNCIL – FINANCE CAPITAL EXPENDITURE</t>
  </si>
  <si>
    <t>DAURA LOCAL GOVERNMENT COUNCIL   –   JOINT / COMMON CAPITAL PROJECTS  -  32010221</t>
  </si>
  <si>
    <t>DAURA LOCAL GOVERNMENT COUNCIL – WORKS PERSONNEL COST BUDGET</t>
  </si>
  <si>
    <t>DAURA LOCAL GOVERNMENT COUNCIL – WORKS OVERHEAD COST BUDGET</t>
  </si>
  <si>
    <t>DAURA LOCAL GOVERNMENT COUNCIL – WORKS CAPITAL EXPENDITURE</t>
  </si>
  <si>
    <t>DAURA LOCAL GOVERNMENT COUNCIL – ESD PERSONNEL COST BUDGET</t>
  </si>
  <si>
    <t>DAURA LOCAL GOVERNMENT COUNCIL – ESD OVERHEAD COST BUDGET</t>
  </si>
  <si>
    <t>DAURA LOCAL GOVERNMENT COUNCIL – ESD CAPITAL EXPENDITURE</t>
  </si>
  <si>
    <t>DAURA LOCAL GOVERNMENT COUNCIL – PHC PERSONNEL COST BUDGET</t>
  </si>
  <si>
    <t>DAURA LOCAL GOVERNMENT COUNCIL – PHC OVERHEAD COST BUDGET</t>
  </si>
  <si>
    <t>DAURA LOCAL GOVERNMENT COUNCIL – PHC CAPITAL EXPENDITURE</t>
  </si>
  <si>
    <t>DAURA LOCAL GOVERNMENT COUNCIL – WATSAN PERSONNEL COST BUDGET</t>
  </si>
  <si>
    <t>DAURA LOCAL GOVERNMENT COUNCIL – WATSAN OVERHEAD COST BUDGET</t>
  </si>
  <si>
    <t>DAURA LOCAL GOVERNMENT COUNCIL – WATSAN CAPITAL EXPENDITURE</t>
  </si>
  <si>
    <t>DAURA LOCAL GOVERNMENT COUNCIL – TRAD PERSONNEL COST BUDGET</t>
  </si>
  <si>
    <t>DAURA LOCAL GOVERNMENT COUNCIL – TRAD OVERHEAD COST BUDGET</t>
  </si>
  <si>
    <t>PARKING FEES</t>
  </si>
  <si>
    <t>RIGHT OF OCCUPANCY FEES</t>
  </si>
  <si>
    <t>BUILDING PLAN APPROVAL</t>
  </si>
  <si>
    <r>
      <t xml:space="preserve">PROCEEDS FROM SALES OF GOVT. VEHICLES / </t>
    </r>
    <r>
      <rPr>
        <b/>
        <sz val="11"/>
        <color rgb="FF000000"/>
        <rFont val="Tahoma"/>
        <family val="2"/>
      </rPr>
      <t>NAPEP</t>
    </r>
  </si>
  <si>
    <t>RENOVATION OF LOCAL GOVT SECRETARIAT &amp; DISTRICT HEAD WAJE</t>
  </si>
  <si>
    <t>CONST. OF (I) LG VIP (II) CONST. OF 2 NO DISTRICT HEAD HOUSES (III) RENOVATION OF 2 NO DISTRICT HEAD HOUSES</t>
  </si>
  <si>
    <t>MARKET PARKS &amp; STALLS AT DAURA</t>
  </si>
  <si>
    <t>POWER SOLAR PLANT AT SECRETARIAT</t>
  </si>
  <si>
    <t>MOTOR VEHICLES FOR 11 NO COUNCILLORS, 2 NO DISTRICT HEADS &amp; HLGA</t>
  </si>
  <si>
    <t>MOTOR CYCLES 29 NO VILLAGE HEADS</t>
  </si>
  <si>
    <t>PHOTOCOPIERS</t>
  </si>
  <si>
    <t>OFFICE LUCKERS</t>
  </si>
  <si>
    <t>CONST. OF SLAUGHTER SLABS AT MADOBI &amp; MAZOJI WARD</t>
  </si>
  <si>
    <t>REPAIRS OF TUBE WELLS AT &amp; OPEN WELLS AT DABERAN, TAKAREJI, ZANNUWA, DARUGAWA</t>
  </si>
  <si>
    <t>IMPROVEMENT OF VET CLINIC AT DAURA, MADOBI &amp; KURNEJI</t>
  </si>
  <si>
    <t>PURCHASE OF HOME ECONOMIC MATERIALS</t>
  </si>
  <si>
    <t>MIXED FARMING SCHEME</t>
  </si>
  <si>
    <t>PURCHASE OF DRY SEASON FERTILIZER</t>
  </si>
  <si>
    <t>POULTRY DEVELOPMENT</t>
  </si>
  <si>
    <t>BEE KEEPING</t>
  </si>
  <si>
    <t>FERTILIZER RAINING SEASON</t>
  </si>
  <si>
    <t>RAISING OF SEEDLINGS</t>
  </si>
  <si>
    <t>TREE PLANTING CAMPAIGN</t>
  </si>
  <si>
    <t>IMPROVEMENT OF ECONOMIC TREES</t>
  </si>
  <si>
    <t>DISTRICT PLANTATION</t>
  </si>
  <si>
    <t>20</t>
  </si>
  <si>
    <t>21</t>
  </si>
  <si>
    <t>22</t>
  </si>
  <si>
    <t>Emirate Logistics for Eid Fitr, Kabir and Gani</t>
  </si>
  <si>
    <t>Juma'at Mosques</t>
  </si>
  <si>
    <t>Cohort Activities for Foundation</t>
  </si>
  <si>
    <t>PHCD</t>
  </si>
  <si>
    <t>Donation General</t>
  </si>
  <si>
    <t>PURCHASE/ACQUISITION OF LAND AT DAURA</t>
  </si>
  <si>
    <t>CONSTRUCTION OF FEEDER ROAD AT DAURA, MADOBI AND MAZOJI</t>
  </si>
  <si>
    <t>CONSTRUCTION OF TOWNSHIP ROAD AT DAURA, SUDUJE, MADOBI AND MAZOJI</t>
  </si>
  <si>
    <t>CONSTRUCTION/PROVISION OF ELECTRICITY AT DAURA</t>
  </si>
  <si>
    <t>REHABILITATION OF FEEDER ROAD AT MADOBI, DAN NAKOLA, MAZOJI AND SUDUJE</t>
  </si>
  <si>
    <t>REHABILITATION OF ELECTRICITY AT MADOBI, DAN NAKOLA, MAZOJI AND SUDUJE</t>
  </si>
  <si>
    <t>Grants To Academic Institutions/Youth Craft Village</t>
  </si>
  <si>
    <t>PURCHASE OF FIRE FIGHTING EQUIPMENTS</t>
  </si>
  <si>
    <t>PURCHASE OF SPORTING EQUIPMENTS</t>
  </si>
  <si>
    <t>PURCHASE OF PHOTOGRAPHIC EQUIPMENTS</t>
  </si>
  <si>
    <t>CONSTRUCTION OF MOSQUES AT DAURA AND SHARIFAWA</t>
  </si>
  <si>
    <t>CONSTRUCTION OF CLASSES FOR VOCATIONAL TRAINING DAURA</t>
  </si>
  <si>
    <t>CONSTRUCTION/PROVISION OF CEMETERIES AT GARA, GODAI AND DAURA</t>
  </si>
  <si>
    <t>CONSTRUCTION OF YOUTH CENTRES</t>
  </si>
  <si>
    <t>REHABILITATION OF PRIMARY SCHOOLS AT DAURA, MADOBI AND MAZOJI WARDS</t>
  </si>
  <si>
    <t>CONSTRUCTION/REHABILITATION OF PRIMARY SCHOOLS AT DAURA, MADOBI AND MAZOJI</t>
  </si>
  <si>
    <t>QUR'ANIC SCHOOLS (ALMAJIRAI) AT DAURA AND GARA</t>
  </si>
  <si>
    <t>New Map Programme/Nutrition Counterpart Support Activities</t>
  </si>
  <si>
    <t>Casual Staff Allowances</t>
  </si>
  <si>
    <t>Transfers - Payment to Individuals</t>
  </si>
  <si>
    <t>Transfer to Fund Recurrent Expenditure</t>
  </si>
  <si>
    <t>UPGRADING OF PHCs AT KUSUGU, MAZOJI B, TUDUN WADA, MADOBI, KURNEJI, SHAMADARA, BOJO AND GURJIYA</t>
  </si>
  <si>
    <t>Grants To Government/Agencies /Water Board</t>
  </si>
  <si>
    <t>Grants To Communities/Ngos (Shawn Counter Part)</t>
  </si>
  <si>
    <t>RURAL WATER SUPPLY AT DAURA, MADOBI AND MAZOJI WARDS</t>
  </si>
  <si>
    <t>CONSTRUCTION OF 2 BLOCKS OF VIP TOILET</t>
  </si>
  <si>
    <t>CONSTRUCTION OF DRAINAGE AND WATER WAYS AT DAURA, MADOBI &amp; MAZOJI</t>
  </si>
  <si>
    <t>REPAIRS OF MOTORISE SOLAR PUMPS</t>
  </si>
  <si>
    <t>DRAINAGE EVACUATION AT DAURA, MADOBI AND MAZOJI WARDS</t>
  </si>
  <si>
    <t>REPAIRS OF BOREHOLES &amp; HAND PUMPS</t>
  </si>
  <si>
    <t>CONSTRUCTION OF REFUSE COLLECTION CENTRE &amp; DUST BINS AT DAUR</t>
  </si>
  <si>
    <t>HEALTH EDUCATION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</si>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</sst>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130" zoomScaleSheetLayoutView="90" workbookViewId="0">
      <selection activeCell="A2" sqref="A2:E2"/>
    </sheetView>
  </sheetViews>
  <sheetFormatPr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67"/>
      <c r="B2" s="67"/>
      <c r="C2" s="67"/>
      <c r="D2" s="67"/>
      <c r="E2" s="67"/>
      <c r="F2" s="49"/>
    </row>
    <row r="3" spans="1:6" x14ac:dyDescent="0.25">
      <c r="A3" s="68" t="s">
        <v>803</v>
      </c>
      <c r="B3" s="68"/>
      <c r="C3" s="68"/>
      <c r="D3" s="68"/>
      <c r="E3" s="68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596</v>
      </c>
      <c r="D5" s="50" t="s">
        <v>908</v>
      </c>
      <c r="E5" s="50" t="s">
        <v>598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0</v>
      </c>
      <c r="D7" s="11"/>
      <c r="E7" s="11">
        <f>'CONS. MASTER B. SUMMARY F.ii'!E6</f>
        <v>408610332.92000002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8025522250.8000002</v>
      </c>
      <c r="D8" s="11">
        <f t="shared" ref="D8:E8" si="0">SUM(D9:D10)</f>
        <v>7246627634.96</v>
      </c>
      <c r="E8" s="11">
        <f t="shared" si="0"/>
        <v>9035148073.9800014</v>
      </c>
      <c r="F8" s="7">
        <f>D8/C8*100</f>
        <v>90.294779685367416</v>
      </c>
    </row>
    <row r="9" spans="1:6" x14ac:dyDescent="0.25">
      <c r="A9" s="7"/>
      <c r="B9" s="5" t="s">
        <v>335</v>
      </c>
      <c r="C9" s="10">
        <f>'SUMMARY OF REVENUE F.iii'!C6</f>
        <v>7908027942.8000002</v>
      </c>
      <c r="D9" s="10">
        <f>'SUMMARY OF REVENUE F.iii'!D6</f>
        <v>7201945706</v>
      </c>
      <c r="E9" s="10">
        <f>'SUMMARY OF REVENUE F.iii'!E6</f>
        <v>8928248050.3100014</v>
      </c>
      <c r="F9" s="7">
        <f t="shared" ref="F9:F25" si="1">D9/C9*100</f>
        <v>91.071323446158729</v>
      </c>
    </row>
    <row r="10" spans="1:6" x14ac:dyDescent="0.25">
      <c r="A10" s="7"/>
      <c r="B10" s="5" t="s">
        <v>336</v>
      </c>
      <c r="C10" s="10">
        <f>'SUMMARY OF REVENUE F.iii'!C16</f>
        <v>117494308</v>
      </c>
      <c r="D10" s="10">
        <f>'SUMMARY OF REVENUE F.iii'!D16</f>
        <v>44681928.960000001</v>
      </c>
      <c r="E10" s="10">
        <f>'SUMMARY OF REVENUE F.iii'!E16</f>
        <v>106900023.67</v>
      </c>
      <c r="F10" s="7">
        <f t="shared" si="1"/>
        <v>38.029015805599705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5582388239.6599998</v>
      </c>
      <c r="D12" s="11">
        <f t="shared" ref="D12:E12" si="2">SUM(D13:D14)</f>
        <v>4839755647.7600002</v>
      </c>
      <c r="E12" s="11">
        <f t="shared" si="2"/>
        <v>6137023417.8899994</v>
      </c>
      <c r="F12" s="7">
        <f t="shared" si="1"/>
        <v>86.696865928743961</v>
      </c>
    </row>
    <row r="13" spans="1:6" x14ac:dyDescent="0.25">
      <c r="A13" s="7"/>
      <c r="B13" s="5" t="s">
        <v>337</v>
      </c>
      <c r="C13" s="10">
        <f>'CONS. MASTER B. SUMMARY F.ii'!C19</f>
        <v>4004198799.21</v>
      </c>
      <c r="D13" s="10">
        <f>'CONS. MASTER B. SUMMARY F.ii'!D19</f>
        <v>3989249733.1099997</v>
      </c>
      <c r="E13" s="10">
        <f>'CONS. MASTER B. SUMMARY F.ii'!E19</f>
        <v>4453879717.7399998</v>
      </c>
      <c r="F13" s="7">
        <f t="shared" si="1"/>
        <v>99.626665236927053</v>
      </c>
    </row>
    <row r="14" spans="1:6" x14ac:dyDescent="0.25">
      <c r="A14" s="7"/>
      <c r="B14" s="5" t="s">
        <v>338</v>
      </c>
      <c r="C14" s="10">
        <f>'CONS. MASTER B. SUMMARY F.ii'!C20</f>
        <v>1578189440.45</v>
      </c>
      <c r="D14" s="10">
        <f>'CONS. MASTER B. SUMMARY F.ii'!D20</f>
        <v>850505914.6500001</v>
      </c>
      <c r="E14" s="10">
        <f>'CONS. MASTER B. SUMMARY F.ii'!E20</f>
        <v>1683143700.1500001</v>
      </c>
      <c r="F14" s="7">
        <f t="shared" si="1"/>
        <v>53.891243525713207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F.iii'!C121</f>
        <v>0</v>
      </c>
      <c r="D19" s="10">
        <f>'SUMMARY OF REVENUE F.iii'!D121</f>
        <v>0</v>
      </c>
      <c r="E19" s="10">
        <f>'SUMMARY OF REVENUE F.iii'!E121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2443134011.1399999</v>
      </c>
      <c r="D22" s="11">
        <f>'CONS. MASTER B. SUMMARY F.ii'!D27</f>
        <v>1508663848.8900001</v>
      </c>
      <c r="E22" s="11">
        <f>'CONS. MASTER B. SUMMARY F.ii'!E27</f>
        <v>3306734989.0099993</v>
      </c>
      <c r="F22" s="7">
        <f t="shared" si="1"/>
        <v>61.751170505216656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8025522250.8000002</v>
      </c>
      <c r="D24" s="11">
        <f t="shared" ref="D24:E24" si="4">D7+D8+D18</f>
        <v>7246627634.96</v>
      </c>
      <c r="E24" s="11">
        <f t="shared" si="4"/>
        <v>9443758406.9000015</v>
      </c>
      <c r="F24" s="7">
        <f t="shared" si="1"/>
        <v>90.294779685367416</v>
      </c>
    </row>
    <row r="25" spans="1:6" x14ac:dyDescent="0.25">
      <c r="A25" s="5" t="s">
        <v>333</v>
      </c>
      <c r="B25" s="5" t="s">
        <v>2</v>
      </c>
      <c r="C25" s="11">
        <f>C12+C22</f>
        <v>8025522250.7999992</v>
      </c>
      <c r="D25" s="11">
        <f t="shared" ref="D25:E25" si="5">D12+D22</f>
        <v>6348419496.6500006</v>
      </c>
      <c r="E25" s="11">
        <f t="shared" si="5"/>
        <v>9443758406.8999977</v>
      </c>
      <c r="F25" s="7">
        <f t="shared" si="1"/>
        <v>79.102883254945539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90" zoomScaleNormal="130" zoomScaleSheetLayoutView="90" workbookViewId="0">
      <selection activeCell="E4" sqref="E4"/>
    </sheetView>
  </sheetViews>
  <sheetFormatPr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67" t="s">
        <v>461</v>
      </c>
      <c r="B2" s="67"/>
      <c r="C2" s="67"/>
      <c r="D2" s="67"/>
      <c r="E2" s="67"/>
    </row>
    <row r="3" spans="1:5" x14ac:dyDescent="0.25">
      <c r="A3" s="68" t="s">
        <v>804</v>
      </c>
      <c r="B3" s="68"/>
      <c r="C3" s="68"/>
      <c r="D3" s="68"/>
      <c r="E3" s="68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596</v>
      </c>
      <c r="D5" s="50" t="s">
        <v>597</v>
      </c>
      <c r="E5" s="50" t="s">
        <v>598</v>
      </c>
    </row>
    <row r="6" spans="1:5" x14ac:dyDescent="0.25">
      <c r="A6" s="44">
        <v>1</v>
      </c>
      <c r="B6" s="46" t="s">
        <v>291</v>
      </c>
      <c r="C6" s="52">
        <v>0</v>
      </c>
      <c r="D6" s="52"/>
      <c r="E6" s="52">
        <f>51291181+138919554.28+23902.48+217607205.61+768489.55</f>
        <v>408610332.92000002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7908027942.8000002</v>
      </c>
      <c r="D8" s="10">
        <f>'SUMMARY OF REVENUE F.iii'!D6</f>
        <v>7201945706</v>
      </c>
      <c r="E8" s="10">
        <f>'SUMMARY OF REVENUE F.iii'!E6</f>
        <v>8928248050.3100014</v>
      </c>
    </row>
    <row r="9" spans="1:5" x14ac:dyDescent="0.25">
      <c r="A9" s="7">
        <v>4</v>
      </c>
      <c r="B9" s="7" t="s">
        <v>294</v>
      </c>
      <c r="C9" s="10">
        <f>'SUMMARY OF REVENUE F.iii'!C16</f>
        <v>117494308</v>
      </c>
      <c r="D9" s="10">
        <f>'SUMMARY OF REVENUE F.iii'!D16</f>
        <v>44681928.960000001</v>
      </c>
      <c r="E9" s="10">
        <f>'SUMMARY OF REVENUE F.iii'!E16</f>
        <v>106900023.67</v>
      </c>
    </row>
    <row r="10" spans="1:5" x14ac:dyDescent="0.25">
      <c r="A10" s="7">
        <v>5</v>
      </c>
      <c r="B10" s="7" t="s">
        <v>295</v>
      </c>
      <c r="C10" s="10">
        <f>'SUMMARY OF REVENUE F.iii'!C121</f>
        <v>0</v>
      </c>
      <c r="D10" s="10">
        <f>'SUMMARY OF REVENUE F.iii'!D121</f>
        <v>0</v>
      </c>
      <c r="E10" s="10">
        <f>'SUMMARY OF REVENUE F.iii'!E121</f>
        <v>0</v>
      </c>
    </row>
    <row r="11" spans="1:5" x14ac:dyDescent="0.25">
      <c r="A11" s="7">
        <v>6</v>
      </c>
      <c r="B11" s="7" t="s">
        <v>296</v>
      </c>
      <c r="C11" s="10">
        <f>'SUMMARY OF REVENUE F.iii'!C131</f>
        <v>0</v>
      </c>
      <c r="D11" s="10">
        <f>'SUMMARY OF REVENUE F.iii'!D131</f>
        <v>0</v>
      </c>
      <c r="E11" s="10">
        <f>'SUMMARY OF REVENUE F.iii'!E131</f>
        <v>0</v>
      </c>
    </row>
    <row r="12" spans="1:5" x14ac:dyDescent="0.25">
      <c r="A12" s="5">
        <v>7</v>
      </c>
      <c r="B12" s="5" t="s">
        <v>297</v>
      </c>
      <c r="C12" s="11">
        <f>SUM(C8:C11)</f>
        <v>8025522250.8000002</v>
      </c>
      <c r="D12" s="11">
        <f t="shared" ref="D12:E12" si="0">SUM(D8:D11)</f>
        <v>7246627634.96</v>
      </c>
      <c r="E12" s="11">
        <f t="shared" si="0"/>
        <v>9035148073.9800014</v>
      </c>
    </row>
    <row r="13" spans="1:5" x14ac:dyDescent="0.25">
      <c r="A13" s="5">
        <v>8</v>
      </c>
      <c r="B13" s="5" t="s">
        <v>298</v>
      </c>
      <c r="C13" s="11">
        <f>C6+C12</f>
        <v>8025522250.8000002</v>
      </c>
      <c r="D13" s="11">
        <f t="shared" ref="D13:E13" si="1">D6+D12</f>
        <v>7246627634.96</v>
      </c>
      <c r="E13" s="11">
        <f t="shared" si="1"/>
        <v>9443758406.9000015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4004198799.21</v>
      </c>
      <c r="D19" s="10">
        <f>'SUMMARY OF EXP F.iv'!D7</f>
        <v>3989249733.1099997</v>
      </c>
      <c r="E19" s="10">
        <f>'SUMMARY OF EXP F.iv'!E7</f>
        <v>4453879717.7399998</v>
      </c>
    </row>
    <row r="20" spans="1:5" x14ac:dyDescent="0.25">
      <c r="A20" s="7">
        <v>15</v>
      </c>
      <c r="B20" s="7" t="s">
        <v>305</v>
      </c>
      <c r="C20" s="10">
        <f>'SUMMARY OF EXP F.iv'!C25</f>
        <v>1578189440.45</v>
      </c>
      <c r="D20" s="10">
        <f>'SUMMARY OF EXP F.iv'!D25</f>
        <v>850505914.6500001</v>
      </c>
      <c r="E20" s="10">
        <f>'SUMMARY OF EXP F.iv'!E25</f>
        <v>1683143700.1500001</v>
      </c>
    </row>
    <row r="21" spans="1:5" x14ac:dyDescent="0.25">
      <c r="A21" s="5">
        <v>16</v>
      </c>
      <c r="B21" s="5" t="s">
        <v>306</v>
      </c>
      <c r="C21" s="11">
        <f>SUM(C19:C20)</f>
        <v>5582388239.6599998</v>
      </c>
      <c r="D21" s="11">
        <f t="shared" ref="D21:E21" si="3">SUM(D19:D20)</f>
        <v>4839755647.7600002</v>
      </c>
      <c r="E21" s="11">
        <f t="shared" si="3"/>
        <v>6137023417.8899994</v>
      </c>
    </row>
    <row r="22" spans="1:5" x14ac:dyDescent="0.25">
      <c r="A22" s="5">
        <v>17</v>
      </c>
      <c r="B22" s="5" t="s">
        <v>307</v>
      </c>
      <c r="C22" s="11">
        <f>C17+C21</f>
        <v>5582388239.6599998</v>
      </c>
      <c r="D22" s="11">
        <f t="shared" ref="D22:E22" si="4">D17+D21</f>
        <v>4839755647.7600002</v>
      </c>
      <c r="E22" s="11">
        <f t="shared" si="4"/>
        <v>6137023417.8899994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530525746</v>
      </c>
      <c r="D24" s="61">
        <f>'PMD CAPITAL EXP F.xii'!E6</f>
        <v>318707264.20000005</v>
      </c>
      <c r="E24" s="61">
        <f>'PMD CAPITAL EXP F.xii'!F6</f>
        <v>720017488.52999997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1192190879.76</v>
      </c>
      <c r="D25" s="62">
        <f>'AGRIC CAPITAL EXP F.xii'!E6+'FINANCE CAPITAL EXP F.xii'!E6+'WORKS CAPITAL EXP F.xii'!E6</f>
        <v>670087280.27999997</v>
      </c>
      <c r="E25" s="62">
        <f>'AGRIC CAPITAL EXP F.xii'!F6+'FINANCE CAPITAL EXP F.xii'!F6+'WORKS CAPITAL EXP F.xii'!F6</f>
        <v>2164001959.4799995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720417385.38</v>
      </c>
      <c r="D26" s="62">
        <f>'ESD CAPITAL EXP F.xii'!E6+'PHC CAPITAL EXP F.xii'!E6+'WATSAN CAPITAL EXP F.xii'!E6</f>
        <v>519869304.41000003</v>
      </c>
      <c r="E26" s="62">
        <f>'ESD CAPITAL EXP F.xii'!F6+'PHC CAPITAL EXP F.xii'!F6+'WATSAN CAPITAL EXP F.xii'!F6</f>
        <v>422715541</v>
      </c>
    </row>
    <row r="27" spans="1:5" x14ac:dyDescent="0.25">
      <c r="A27" s="5">
        <v>22</v>
      </c>
      <c r="B27" s="5" t="s">
        <v>312</v>
      </c>
      <c r="C27" s="11">
        <f>SUM(C24:C26)</f>
        <v>2443134011.1399999</v>
      </c>
      <c r="D27" s="11">
        <f t="shared" ref="D27:E27" si="5">SUM(D24:D26)</f>
        <v>1508663848.8900001</v>
      </c>
      <c r="E27" s="11">
        <f t="shared" si="5"/>
        <v>3306734989.0099993</v>
      </c>
    </row>
    <row r="28" spans="1:5" x14ac:dyDescent="0.25">
      <c r="A28" s="5">
        <v>23</v>
      </c>
      <c r="B28" s="5" t="s">
        <v>313</v>
      </c>
      <c r="C28" s="11">
        <f>C22+C27</f>
        <v>8025522250.7999992</v>
      </c>
      <c r="D28" s="11">
        <f t="shared" ref="D28:E28" si="6">D22+D27</f>
        <v>6348419496.6500006</v>
      </c>
      <c r="E28" s="11">
        <f t="shared" si="6"/>
        <v>9443758406.8999977</v>
      </c>
    </row>
    <row r="29" spans="1:5" x14ac:dyDescent="0.25">
      <c r="A29" s="7">
        <v>24</v>
      </c>
      <c r="B29" s="5" t="s">
        <v>314</v>
      </c>
      <c r="C29" s="11">
        <f>C13-C28</f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tabSelected="1" view="pageBreakPreview" zoomScale="90" zoomScaleNormal="140" zoomScaleSheetLayoutView="90" workbookViewId="0">
      <selection activeCell="E35" sqref="E3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7" t="s">
        <v>460</v>
      </c>
      <c r="B1" s="67"/>
      <c r="C1" s="67"/>
      <c r="D1" s="67"/>
      <c r="E1" s="67"/>
    </row>
    <row r="2" spans="1:5" x14ac:dyDescent="0.25">
      <c r="A2" s="68" t="s">
        <v>805</v>
      </c>
      <c r="B2" s="68"/>
      <c r="C2" s="68"/>
      <c r="D2" s="68"/>
      <c r="E2" s="68"/>
    </row>
    <row r="4" spans="1:5" ht="45" x14ac:dyDescent="0.25">
      <c r="A4" s="46" t="s">
        <v>0</v>
      </c>
      <c r="B4" s="47" t="s">
        <v>111</v>
      </c>
      <c r="C4" s="50" t="s">
        <v>596</v>
      </c>
      <c r="D4" s="50" t="s">
        <v>597</v>
      </c>
      <c r="E4" s="50" t="s">
        <v>598</v>
      </c>
    </row>
    <row r="5" spans="1:5" s="1" customFormat="1" x14ac:dyDescent="0.25">
      <c r="A5" s="14">
        <v>1</v>
      </c>
      <c r="B5" s="14" t="s">
        <v>342</v>
      </c>
      <c r="C5" s="11">
        <f>C6+C16+C121+C131</f>
        <v>8025522250.8000002</v>
      </c>
      <c r="D5" s="11">
        <f t="shared" ref="D5:E5" si="0">D6+D16+D121+D131</f>
        <v>7246627634.96</v>
      </c>
      <c r="E5" s="11">
        <f t="shared" si="0"/>
        <v>9035148073.9800014</v>
      </c>
    </row>
    <row r="6" spans="1:5" s="1" customFormat="1" x14ac:dyDescent="0.25">
      <c r="A6" s="14">
        <v>11</v>
      </c>
      <c r="B6" s="14" t="s">
        <v>343</v>
      </c>
      <c r="C6" s="11">
        <f>C7</f>
        <v>7908027942.8000002</v>
      </c>
      <c r="D6" s="11">
        <f t="shared" ref="D6:E6" si="1">D7</f>
        <v>7201945706</v>
      </c>
      <c r="E6" s="11">
        <f t="shared" si="1"/>
        <v>8928248050.3100014</v>
      </c>
    </row>
    <row r="7" spans="1:5" s="1" customFormat="1" x14ac:dyDescent="0.25">
      <c r="A7" s="14">
        <v>1101</v>
      </c>
      <c r="B7" s="14" t="s">
        <v>343</v>
      </c>
      <c r="C7" s="11">
        <f>C8+C11+C13</f>
        <v>7908027942.8000002</v>
      </c>
      <c r="D7" s="11">
        <f t="shared" ref="D7:E7" si="2">D8+D11+D13</f>
        <v>7201945706</v>
      </c>
      <c r="E7" s="11">
        <f t="shared" si="2"/>
        <v>8928248050.3100014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5411317612.8000002</v>
      </c>
      <c r="D8" s="11">
        <f>SUM(D9:D10)</f>
        <v>7201945706</v>
      </c>
      <c r="E8" s="11">
        <f>SUM(E9:E10)</f>
        <v>3700484933.7600002</v>
      </c>
    </row>
    <row r="9" spans="1:5" x14ac:dyDescent="0.25">
      <c r="A9" s="53">
        <v>11010101</v>
      </c>
      <c r="B9" s="53" t="s">
        <v>797</v>
      </c>
      <c r="C9" s="51">
        <v>5411317612.8000002</v>
      </c>
      <c r="D9" s="51">
        <v>7201945706</v>
      </c>
      <c r="E9" s="51">
        <v>3649764916.7600002</v>
      </c>
    </row>
    <row r="10" spans="1:5" x14ac:dyDescent="0.25">
      <c r="A10" s="53">
        <v>11010101</v>
      </c>
      <c r="B10" s="53" t="s">
        <v>798</v>
      </c>
      <c r="C10" s="51"/>
      <c r="D10" s="51"/>
      <c r="E10" s="51">
        <v>50720017</v>
      </c>
    </row>
    <row r="11" spans="1:5" s="1" customFormat="1" x14ac:dyDescent="0.25">
      <c r="A11" s="14">
        <v>110102</v>
      </c>
      <c r="B11" s="14" t="s">
        <v>345</v>
      </c>
      <c r="C11" s="11">
        <f>C12</f>
        <v>2496710330</v>
      </c>
      <c r="D11" s="11">
        <f t="shared" ref="D11:E11" si="3">D12</f>
        <v>0</v>
      </c>
      <c r="E11" s="11">
        <f t="shared" si="3"/>
        <v>5227763116.5500002</v>
      </c>
    </row>
    <row r="12" spans="1:5" x14ac:dyDescent="0.25">
      <c r="A12" s="53">
        <v>11010201</v>
      </c>
      <c r="B12" s="53" t="s">
        <v>346</v>
      </c>
      <c r="C12" s="51">
        <v>2496710330</v>
      </c>
      <c r="D12" s="51"/>
      <c r="E12" s="51">
        <v>5227763116.5500002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hidden="1" x14ac:dyDescent="0.25">
      <c r="A15" s="53">
        <v>11010304</v>
      </c>
      <c r="B15" s="53" t="s">
        <v>349</v>
      </c>
      <c r="C15" s="51"/>
      <c r="D15" s="51"/>
      <c r="E15" s="51"/>
    </row>
    <row r="16" spans="1:5" s="1" customFormat="1" x14ac:dyDescent="0.25">
      <c r="A16" s="14">
        <v>12</v>
      </c>
      <c r="B16" s="14" t="s">
        <v>350</v>
      </c>
      <c r="C16" s="11">
        <f>C17+C23</f>
        <v>117494308</v>
      </c>
      <c r="D16" s="11">
        <f t="shared" ref="D16:E16" si="5">D17+D23</f>
        <v>44681928.960000001</v>
      </c>
      <c r="E16" s="11">
        <f t="shared" si="5"/>
        <v>106900023.67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C24+C53+C82+C84+C98+C108+C112+C114+C116+C119</f>
        <v>117494308</v>
      </c>
      <c r="D23" s="11">
        <f t="shared" ref="D23:E23" si="8">D24+D53+D82+D84+D98+D108+D112+D114+D116+D119</f>
        <v>44681928.960000001</v>
      </c>
      <c r="E23" s="11">
        <f t="shared" si="8"/>
        <v>106900023.67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7187470</v>
      </c>
      <c r="D24" s="11">
        <f>SUM(D25:D52)</f>
        <v>2300200</v>
      </c>
      <c r="E24" s="11">
        <f>SUM(E25:E52)</f>
        <v>4600000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x14ac:dyDescent="0.25">
      <c r="A26" s="53">
        <v>12020109</v>
      </c>
      <c r="B26" s="53" t="s">
        <v>360</v>
      </c>
      <c r="C26" s="51">
        <v>100000</v>
      </c>
      <c r="D26" s="51">
        <v>56000</v>
      </c>
      <c r="E26" s="51">
        <v>100000</v>
      </c>
    </row>
    <row r="27" spans="1:5" x14ac:dyDescent="0.25">
      <c r="A27" s="53">
        <v>12020111</v>
      </c>
      <c r="B27" s="53" t="s">
        <v>361</v>
      </c>
      <c r="C27" s="51">
        <v>96800</v>
      </c>
      <c r="D27" s="51">
        <v>41700</v>
      </c>
      <c r="E27" s="51">
        <v>100000</v>
      </c>
    </row>
    <row r="28" spans="1:5" x14ac:dyDescent="0.25">
      <c r="A28" s="53">
        <v>12020113</v>
      </c>
      <c r="B28" s="53" t="s">
        <v>362</v>
      </c>
      <c r="C28" s="51">
        <v>50000</v>
      </c>
      <c r="D28" s="51">
        <v>27300</v>
      </c>
      <c r="E28" s="51">
        <v>50000</v>
      </c>
    </row>
    <row r="29" spans="1:5" hidden="1" x14ac:dyDescent="0.25">
      <c r="A29" s="53">
        <v>12020114</v>
      </c>
      <c r="B29" s="53" t="s">
        <v>363</v>
      </c>
      <c r="C29" s="51"/>
      <c r="D29" s="51"/>
      <c r="E29" s="51"/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x14ac:dyDescent="0.25">
      <c r="A31" s="53">
        <v>12020116</v>
      </c>
      <c r="B31" s="53" t="s">
        <v>365</v>
      </c>
      <c r="C31" s="51">
        <v>121000</v>
      </c>
      <c r="D31" s="51">
        <v>24500</v>
      </c>
      <c r="E31" s="51">
        <v>130000</v>
      </c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x14ac:dyDescent="0.25">
      <c r="A35" s="53">
        <v>12020120</v>
      </c>
      <c r="B35" s="53" t="s">
        <v>369</v>
      </c>
      <c r="C35" s="51">
        <v>50000</v>
      </c>
      <c r="D35" s="51">
        <v>19500</v>
      </c>
      <c r="E35" s="51">
        <v>55000</v>
      </c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50000</v>
      </c>
      <c r="D37" s="51">
        <v>20000</v>
      </c>
      <c r="E37" s="51">
        <v>55000</v>
      </c>
    </row>
    <row r="38" spans="1:5" x14ac:dyDescent="0.25">
      <c r="A38" s="53">
        <v>12020124</v>
      </c>
      <c r="B38" s="53" t="s">
        <v>372</v>
      </c>
      <c r="C38" s="51">
        <v>2420000</v>
      </c>
      <c r="D38" s="51">
        <v>720000</v>
      </c>
      <c r="E38" s="51">
        <v>2000000</v>
      </c>
    </row>
    <row r="39" spans="1:5" x14ac:dyDescent="0.25">
      <c r="A39" s="53">
        <v>12020126</v>
      </c>
      <c r="B39" s="53" t="s">
        <v>373</v>
      </c>
      <c r="C39" s="51">
        <v>2420000</v>
      </c>
      <c r="D39" s="51"/>
      <c r="E39" s="51"/>
    </row>
    <row r="40" spans="1:5" x14ac:dyDescent="0.25">
      <c r="A40" s="53">
        <v>12020128</v>
      </c>
      <c r="B40" s="53" t="s">
        <v>374</v>
      </c>
      <c r="C40" s="51">
        <v>1000000</v>
      </c>
      <c r="D40" s="51">
        <v>135000</v>
      </c>
      <c r="E40" s="51">
        <v>200000</v>
      </c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>
        <v>60500</v>
      </c>
      <c r="D42" s="51">
        <v>160000</v>
      </c>
      <c r="E42" s="51">
        <v>250000</v>
      </c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819170</v>
      </c>
      <c r="D47" s="51">
        <v>711200</v>
      </c>
      <c r="E47" s="51">
        <v>1160000</v>
      </c>
    </row>
    <row r="48" spans="1:5" hidden="1" x14ac:dyDescent="0.25">
      <c r="A48" s="53">
        <v>12020138</v>
      </c>
      <c r="B48" s="53" t="s">
        <v>382</v>
      </c>
      <c r="C48" s="51"/>
      <c r="D48" s="51"/>
      <c r="E48" s="51"/>
    </row>
    <row r="49" spans="1:5" x14ac:dyDescent="0.25">
      <c r="A49" s="53">
        <v>12020141</v>
      </c>
      <c r="B49" s="53" t="s">
        <v>383</v>
      </c>
      <c r="C49" s="51"/>
      <c r="D49" s="51">
        <v>120000</v>
      </c>
      <c r="E49" s="51">
        <v>200000</v>
      </c>
    </row>
    <row r="50" spans="1:5" x14ac:dyDescent="0.25">
      <c r="A50" s="53">
        <v>12020142</v>
      </c>
      <c r="B50" s="53" t="s">
        <v>384</v>
      </c>
      <c r="C50" s="51"/>
      <c r="D50" s="51">
        <v>265000</v>
      </c>
      <c r="E50" s="51">
        <v>300000</v>
      </c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SUM(C54:C81)</f>
        <v>76859705</v>
      </c>
      <c r="D53" s="11">
        <f>SUM(D54:D81)</f>
        <v>34094864.960000001</v>
      </c>
      <c r="E53" s="11">
        <f>SUM(E54:E81)</f>
        <v>70441920.670000002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hidden="1" x14ac:dyDescent="0.25">
      <c r="A55" s="53">
        <v>12020417</v>
      </c>
      <c r="B55" s="53" t="s">
        <v>389</v>
      </c>
      <c r="C55" s="51"/>
      <c r="D55" s="51"/>
      <c r="E55" s="51"/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x14ac:dyDescent="0.25">
      <c r="A62" s="53">
        <v>12020441</v>
      </c>
      <c r="B62" s="53" t="s">
        <v>396</v>
      </c>
      <c r="C62" s="51">
        <v>181500</v>
      </c>
      <c r="D62" s="51">
        <v>24400</v>
      </c>
      <c r="E62" s="51">
        <v>120000</v>
      </c>
    </row>
    <row r="63" spans="1:5" x14ac:dyDescent="0.25">
      <c r="A63" s="53">
        <v>12020442</v>
      </c>
      <c r="B63" s="53" t="s">
        <v>397</v>
      </c>
      <c r="C63" s="51">
        <v>121000</v>
      </c>
      <c r="D63" s="51">
        <v>19500</v>
      </c>
      <c r="E63" s="51">
        <v>200000</v>
      </c>
    </row>
    <row r="64" spans="1:5" x14ac:dyDescent="0.25">
      <c r="A64" s="53">
        <v>12020443</v>
      </c>
      <c r="B64" s="53" t="s">
        <v>398</v>
      </c>
      <c r="C64" s="51">
        <v>157300</v>
      </c>
      <c r="D64" s="51">
        <v>184300</v>
      </c>
      <c r="E64" s="51">
        <v>500000</v>
      </c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>
        <v>17337624</v>
      </c>
      <c r="D67" s="51">
        <v>1719000</v>
      </c>
      <c r="E67" s="51">
        <v>9000000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8228000</v>
      </c>
      <c r="D69" s="51">
        <v>5150000</v>
      </c>
      <c r="E69" s="51">
        <v>7000000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x14ac:dyDescent="0.25">
      <c r="A71" s="53">
        <v>12020451</v>
      </c>
      <c r="B71" s="53" t="s">
        <v>405</v>
      </c>
      <c r="C71" s="51">
        <v>145200</v>
      </c>
      <c r="D71" s="51">
        <v>153400</v>
      </c>
      <c r="E71" s="51">
        <v>150000</v>
      </c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x14ac:dyDescent="0.25">
      <c r="A73" s="53">
        <v>12020454</v>
      </c>
      <c r="B73" s="53" t="s">
        <v>843</v>
      </c>
      <c r="C73" s="51">
        <v>9570000</v>
      </c>
      <c r="D73" s="51">
        <v>3120000</v>
      </c>
      <c r="E73" s="51">
        <v>5000000</v>
      </c>
    </row>
    <row r="74" spans="1:5" x14ac:dyDescent="0.25">
      <c r="A74" s="53">
        <v>12020459</v>
      </c>
      <c r="B74" s="53" t="s">
        <v>844</v>
      </c>
      <c r="C74" s="51">
        <v>110000</v>
      </c>
      <c r="D74" s="51">
        <v>165000</v>
      </c>
      <c r="E74" s="51">
        <v>300000</v>
      </c>
    </row>
    <row r="75" spans="1:5" x14ac:dyDescent="0.25">
      <c r="A75" s="53">
        <v>12020460</v>
      </c>
      <c r="B75" s="53" t="s">
        <v>845</v>
      </c>
      <c r="C75" s="51">
        <v>1210000</v>
      </c>
      <c r="D75" s="51">
        <v>482000</v>
      </c>
      <c r="E75" s="51">
        <v>500000</v>
      </c>
    </row>
    <row r="76" spans="1:5" hidden="1" x14ac:dyDescent="0.25">
      <c r="A76" s="53">
        <v>12020463</v>
      </c>
      <c r="B76" s="53" t="s">
        <v>407</v>
      </c>
      <c r="C76" s="51"/>
      <c r="D76" s="51"/>
      <c r="E76" s="51"/>
    </row>
    <row r="77" spans="1:5" hidden="1" x14ac:dyDescent="0.25">
      <c r="A77" s="53">
        <v>12020464</v>
      </c>
      <c r="B77" s="53" t="s">
        <v>408</v>
      </c>
      <c r="C77" s="51"/>
      <c r="D77" s="51"/>
      <c r="E77" s="51"/>
    </row>
    <row r="78" spans="1:5" hidden="1" x14ac:dyDescent="0.25">
      <c r="A78" s="53">
        <v>12020465</v>
      </c>
      <c r="B78" s="53" t="s">
        <v>409</v>
      </c>
      <c r="C78" s="51"/>
      <c r="D78" s="51"/>
      <c r="E78" s="51"/>
    </row>
    <row r="79" spans="1:5" x14ac:dyDescent="0.25">
      <c r="A79" s="53">
        <v>12020466</v>
      </c>
      <c r="B79" s="53" t="s">
        <v>410</v>
      </c>
      <c r="C79" s="51">
        <v>1452000</v>
      </c>
      <c r="D79" s="51">
        <v>217000</v>
      </c>
      <c r="E79" s="51">
        <v>500000</v>
      </c>
    </row>
    <row r="80" spans="1:5" hidden="1" x14ac:dyDescent="0.25">
      <c r="A80" s="53">
        <v>12020470</v>
      </c>
      <c r="B80" s="53" t="s">
        <v>411</v>
      </c>
      <c r="C80" s="51"/>
      <c r="D80" s="51"/>
      <c r="E80" s="51"/>
    </row>
    <row r="81" spans="1:5" x14ac:dyDescent="0.25">
      <c r="A81" s="53">
        <v>12020480</v>
      </c>
      <c r="B81" s="53" t="s">
        <v>412</v>
      </c>
      <c r="C81" s="51">
        <v>38347081</v>
      </c>
      <c r="D81" s="51">
        <v>22860264.960000001</v>
      </c>
      <c r="E81" s="51">
        <v>47171920.670000002</v>
      </c>
    </row>
    <row r="82" spans="1:5" s="1" customFormat="1" x14ac:dyDescent="0.25">
      <c r="A82" s="14">
        <v>12020500</v>
      </c>
      <c r="B82" s="14" t="s">
        <v>413</v>
      </c>
      <c r="C82" s="11">
        <f>C83</f>
        <v>0</v>
      </c>
      <c r="D82" s="11">
        <f t="shared" ref="D82:E82" si="9">D83</f>
        <v>0</v>
      </c>
      <c r="E82" s="11">
        <f t="shared" si="9"/>
        <v>0</v>
      </c>
    </row>
    <row r="83" spans="1:5" hidden="1" x14ac:dyDescent="0.25">
      <c r="A83" s="53">
        <v>12020501</v>
      </c>
      <c r="B83" s="53" t="s">
        <v>414</v>
      </c>
      <c r="C83" s="51"/>
      <c r="D83" s="51"/>
      <c r="E83" s="51"/>
    </row>
    <row r="84" spans="1:5" s="1" customFormat="1" x14ac:dyDescent="0.25">
      <c r="A84" s="14">
        <v>12020600</v>
      </c>
      <c r="B84" s="14" t="s">
        <v>415</v>
      </c>
      <c r="C84" s="11">
        <f>SUM(C85:C97)</f>
        <v>18382738</v>
      </c>
      <c r="D84" s="11">
        <f t="shared" ref="D84:E84" si="10">SUM(D85:D97)</f>
        <v>683000</v>
      </c>
      <c r="E84" s="11">
        <f t="shared" si="10"/>
        <v>19382738</v>
      </c>
    </row>
    <row r="85" spans="1:5" hidden="1" x14ac:dyDescent="0.25">
      <c r="A85" s="53">
        <v>12020601</v>
      </c>
      <c r="B85" s="53" t="s">
        <v>416</v>
      </c>
      <c r="C85" s="51"/>
      <c r="D85" s="51"/>
      <c r="E85" s="51"/>
    </row>
    <row r="86" spans="1:5" hidden="1" x14ac:dyDescent="0.25">
      <c r="A86" s="53">
        <v>12020602</v>
      </c>
      <c r="B86" s="53" t="s">
        <v>417</v>
      </c>
      <c r="C86" s="51"/>
      <c r="D86" s="51"/>
      <c r="E86" s="51"/>
    </row>
    <row r="87" spans="1:5" hidden="1" x14ac:dyDescent="0.25">
      <c r="A87" s="53">
        <v>12020603</v>
      </c>
      <c r="B87" s="53" t="s">
        <v>418</v>
      </c>
      <c r="C87" s="51"/>
      <c r="D87" s="51"/>
      <c r="E87" s="51"/>
    </row>
    <row r="88" spans="1:5" x14ac:dyDescent="0.25">
      <c r="A88" s="53">
        <v>12020604</v>
      </c>
      <c r="B88" s="53" t="s">
        <v>419</v>
      </c>
      <c r="C88" s="51"/>
      <c r="D88" s="51">
        <v>683000</v>
      </c>
      <c r="E88" s="51">
        <v>1000000</v>
      </c>
    </row>
    <row r="89" spans="1:5" hidden="1" x14ac:dyDescent="0.25">
      <c r="A89" s="53">
        <v>12020608</v>
      </c>
      <c r="B89" s="53" t="s">
        <v>420</v>
      </c>
      <c r="C89" s="51"/>
      <c r="D89" s="51"/>
      <c r="E89" s="51"/>
    </row>
    <row r="90" spans="1:5" hidden="1" x14ac:dyDescent="0.25">
      <c r="A90" s="53">
        <v>12020609</v>
      </c>
      <c r="B90" s="53" t="s">
        <v>421</v>
      </c>
      <c r="C90" s="51"/>
      <c r="D90" s="51"/>
      <c r="E90" s="51"/>
    </row>
    <row r="91" spans="1:5" x14ac:dyDescent="0.25">
      <c r="A91" s="53">
        <v>12020611</v>
      </c>
      <c r="B91" s="53" t="s">
        <v>846</v>
      </c>
      <c r="C91" s="51">
        <v>4864369</v>
      </c>
      <c r="D91" s="51"/>
      <c r="E91" s="51">
        <v>4864369</v>
      </c>
    </row>
    <row r="92" spans="1:5" ht="27.6" hidden="1" x14ac:dyDescent="0.25">
      <c r="A92" s="53">
        <v>12020612</v>
      </c>
      <c r="B92" s="53" t="s">
        <v>422</v>
      </c>
      <c r="C92" s="51"/>
      <c r="D92" s="51"/>
      <c r="E92" s="51"/>
    </row>
    <row r="93" spans="1:5" x14ac:dyDescent="0.25">
      <c r="A93" s="53">
        <v>12020614</v>
      </c>
      <c r="B93" s="53" t="s">
        <v>423</v>
      </c>
      <c r="C93" s="51">
        <v>13518369</v>
      </c>
      <c r="D93" s="51"/>
      <c r="E93" s="51">
        <v>13518369</v>
      </c>
    </row>
    <row r="94" spans="1:5" hidden="1" x14ac:dyDescent="0.25">
      <c r="A94" s="53">
        <v>12020615</v>
      </c>
      <c r="B94" s="53" t="s">
        <v>424</v>
      </c>
      <c r="C94" s="51"/>
      <c r="D94" s="51"/>
      <c r="E94" s="51"/>
    </row>
    <row r="95" spans="1:5" hidden="1" x14ac:dyDescent="0.25">
      <c r="A95" s="53">
        <v>12020616</v>
      </c>
      <c r="B95" s="53" t="s">
        <v>425</v>
      </c>
      <c r="C95" s="51"/>
      <c r="D95" s="51"/>
      <c r="E95" s="51"/>
    </row>
    <row r="96" spans="1:5" hidden="1" x14ac:dyDescent="0.25">
      <c r="A96" s="53">
        <v>12020617</v>
      </c>
      <c r="B96" s="53" t="s">
        <v>426</v>
      </c>
      <c r="C96" s="51"/>
      <c r="D96" s="51"/>
      <c r="E96" s="51"/>
    </row>
    <row r="97" spans="1:5" hidden="1" x14ac:dyDescent="0.25">
      <c r="A97" s="53">
        <v>12020618</v>
      </c>
      <c r="B97" s="53" t="s">
        <v>427</v>
      </c>
      <c r="C97" s="51"/>
      <c r="D97" s="51"/>
      <c r="E97" s="51"/>
    </row>
    <row r="98" spans="1:5" s="1" customFormat="1" x14ac:dyDescent="0.25">
      <c r="A98" s="14">
        <v>12020700</v>
      </c>
      <c r="B98" s="14" t="s">
        <v>428</v>
      </c>
      <c r="C98" s="11">
        <f>SUM(C99:C107)</f>
        <v>14459395</v>
      </c>
      <c r="D98" s="11">
        <f t="shared" ref="D98:E98" si="11">SUM(D99:D107)</f>
        <v>7238366</v>
      </c>
      <c r="E98" s="11">
        <f t="shared" si="11"/>
        <v>11000000</v>
      </c>
    </row>
    <row r="99" spans="1:5" hidden="1" x14ac:dyDescent="0.25">
      <c r="A99" s="53">
        <v>12020701</v>
      </c>
      <c r="B99" s="53" t="s">
        <v>429</v>
      </c>
      <c r="C99" s="51"/>
      <c r="D99" s="51"/>
      <c r="E99" s="51"/>
    </row>
    <row r="100" spans="1:5" hidden="1" x14ac:dyDescent="0.25">
      <c r="A100" s="53">
        <v>12020702</v>
      </c>
      <c r="B100" s="53" t="s">
        <v>430</v>
      </c>
      <c r="C100" s="51"/>
      <c r="D100" s="51"/>
      <c r="E100" s="51"/>
    </row>
    <row r="101" spans="1:5" x14ac:dyDescent="0.25">
      <c r="A101" s="53">
        <v>12020703</v>
      </c>
      <c r="B101" s="53" t="s">
        <v>431</v>
      </c>
      <c r="C101" s="51">
        <v>8470000</v>
      </c>
      <c r="D101" s="51">
        <v>5678366</v>
      </c>
      <c r="E101" s="51">
        <v>9000000</v>
      </c>
    </row>
    <row r="102" spans="1:5" hidden="1" x14ac:dyDescent="0.25">
      <c r="A102" s="53">
        <v>12020704</v>
      </c>
      <c r="B102" s="53" t="s">
        <v>432</v>
      </c>
      <c r="C102" s="51"/>
      <c r="D102" s="51"/>
      <c r="E102" s="51"/>
    </row>
    <row r="103" spans="1:5" hidden="1" x14ac:dyDescent="0.25">
      <c r="A103" s="53">
        <v>12020705</v>
      </c>
      <c r="B103" s="53" t="s">
        <v>433</v>
      </c>
      <c r="C103" s="51"/>
      <c r="D103" s="51"/>
      <c r="E103" s="51"/>
    </row>
    <row r="104" spans="1:5" hidden="1" x14ac:dyDescent="0.25">
      <c r="A104" s="53">
        <v>12020707</v>
      </c>
      <c r="B104" s="53" t="s">
        <v>434</v>
      </c>
      <c r="C104" s="51"/>
      <c r="D104" s="51"/>
      <c r="E104" s="51"/>
    </row>
    <row r="105" spans="1:5" x14ac:dyDescent="0.25">
      <c r="A105" s="53">
        <v>12020708</v>
      </c>
      <c r="B105" s="53" t="s">
        <v>435</v>
      </c>
      <c r="C105" s="51">
        <v>3630000</v>
      </c>
      <c r="D105" s="51">
        <v>1560000</v>
      </c>
      <c r="E105" s="51">
        <v>2000000</v>
      </c>
    </row>
    <row r="106" spans="1:5" hidden="1" x14ac:dyDescent="0.25">
      <c r="A106" s="53">
        <v>12020709</v>
      </c>
      <c r="B106" s="53" t="s">
        <v>436</v>
      </c>
      <c r="C106" s="51"/>
      <c r="D106" s="51"/>
      <c r="E106" s="51"/>
    </row>
    <row r="107" spans="1:5" x14ac:dyDescent="0.25">
      <c r="A107" s="53">
        <v>12020711</v>
      </c>
      <c r="B107" s="53" t="s">
        <v>437</v>
      </c>
      <c r="C107" s="51">
        <v>2359395</v>
      </c>
      <c r="D107" s="51"/>
      <c r="E107" s="51"/>
    </row>
    <row r="108" spans="1:5" s="1" customFormat="1" x14ac:dyDescent="0.25">
      <c r="A108" s="14">
        <v>12020800</v>
      </c>
      <c r="B108" s="14" t="s">
        <v>438</v>
      </c>
      <c r="C108" s="11">
        <f>SUM(C109:C111)</f>
        <v>605000</v>
      </c>
      <c r="D108" s="11">
        <f t="shared" ref="D108:E108" si="12">SUM(D109:D111)</f>
        <v>0</v>
      </c>
      <c r="E108" s="11">
        <f t="shared" si="12"/>
        <v>0</v>
      </c>
    </row>
    <row r="109" spans="1:5" hidden="1" x14ac:dyDescent="0.25">
      <c r="A109" s="53">
        <v>12020801</v>
      </c>
      <c r="B109" s="53" t="s">
        <v>439</v>
      </c>
      <c r="C109" s="51"/>
      <c r="D109" s="51"/>
      <c r="E109" s="51"/>
    </row>
    <row r="110" spans="1:5" x14ac:dyDescent="0.25">
      <c r="A110" s="53">
        <v>12020803</v>
      </c>
      <c r="B110" s="53" t="s">
        <v>440</v>
      </c>
      <c r="C110" s="51">
        <v>605000</v>
      </c>
      <c r="D110" s="51"/>
      <c r="E110" s="51"/>
    </row>
    <row r="111" spans="1:5" hidden="1" x14ac:dyDescent="0.25">
      <c r="A111" s="53">
        <v>12020804</v>
      </c>
      <c r="B111" s="53" t="s">
        <v>441</v>
      </c>
      <c r="C111" s="51"/>
      <c r="D111" s="51"/>
      <c r="E111" s="51"/>
    </row>
    <row r="112" spans="1:5" s="1" customFormat="1" x14ac:dyDescent="0.25">
      <c r="A112" s="14">
        <v>12020900</v>
      </c>
      <c r="B112" s="14" t="s">
        <v>442</v>
      </c>
      <c r="C112" s="11">
        <f>C113</f>
        <v>0</v>
      </c>
      <c r="D112" s="11">
        <f t="shared" ref="D112:E112" si="13">D113</f>
        <v>0</v>
      </c>
      <c r="E112" s="11">
        <f t="shared" si="13"/>
        <v>0</v>
      </c>
    </row>
    <row r="113" spans="1:5" hidden="1" x14ac:dyDescent="0.25">
      <c r="A113" s="53">
        <v>12020901</v>
      </c>
      <c r="B113" s="53" t="s">
        <v>443</v>
      </c>
      <c r="C113" s="51"/>
      <c r="D113" s="51"/>
      <c r="E113" s="51"/>
    </row>
    <row r="114" spans="1:5" s="1" customFormat="1" x14ac:dyDescent="0.25">
      <c r="A114" s="14">
        <v>12021000</v>
      </c>
      <c r="B114" s="14" t="s">
        <v>444</v>
      </c>
      <c r="C114" s="11">
        <f>C115</f>
        <v>0</v>
      </c>
      <c r="D114" s="11">
        <f t="shared" ref="D114:E114" si="14">D115</f>
        <v>365498</v>
      </c>
      <c r="E114" s="11">
        <f t="shared" si="14"/>
        <v>1475365</v>
      </c>
    </row>
    <row r="115" spans="1:5" x14ac:dyDescent="0.25">
      <c r="A115" s="53">
        <v>12021004</v>
      </c>
      <c r="B115" s="53" t="s">
        <v>445</v>
      </c>
      <c r="C115" s="51"/>
      <c r="D115" s="51">
        <v>365498</v>
      </c>
      <c r="E115" s="51">
        <v>1475365</v>
      </c>
    </row>
    <row r="116" spans="1:5" s="1" customFormat="1" x14ac:dyDescent="0.25">
      <c r="A116" s="14">
        <v>12021100</v>
      </c>
      <c r="B116" s="14" t="s">
        <v>446</v>
      </c>
      <c r="C116" s="11">
        <f>SUM(C117:C118)</f>
        <v>0</v>
      </c>
      <c r="D116" s="11">
        <f t="shared" ref="D116:E116" si="15">SUM(D117:D118)</f>
        <v>0</v>
      </c>
      <c r="E116" s="11">
        <f t="shared" si="15"/>
        <v>0</v>
      </c>
    </row>
    <row r="117" spans="1:5" hidden="1" x14ac:dyDescent="0.25">
      <c r="A117" s="53">
        <v>12021102</v>
      </c>
      <c r="B117" s="53" t="s">
        <v>447</v>
      </c>
      <c r="C117" s="51"/>
      <c r="D117" s="51"/>
      <c r="E117" s="51"/>
    </row>
    <row r="118" spans="1:5" hidden="1" x14ac:dyDescent="0.25">
      <c r="A118" s="53">
        <v>12021103</v>
      </c>
      <c r="B118" s="53" t="s">
        <v>448</v>
      </c>
      <c r="C118" s="51"/>
      <c r="D118" s="51"/>
      <c r="E118" s="51"/>
    </row>
    <row r="119" spans="1:5" s="1" customFormat="1" x14ac:dyDescent="0.25">
      <c r="A119" s="14">
        <v>12021200</v>
      </c>
      <c r="B119" s="14" t="s">
        <v>449</v>
      </c>
      <c r="C119" s="11">
        <f>C120</f>
        <v>0</v>
      </c>
      <c r="D119" s="11">
        <f t="shared" ref="D119:E119" si="16">D120</f>
        <v>0</v>
      </c>
      <c r="E119" s="11">
        <f t="shared" si="16"/>
        <v>0</v>
      </c>
    </row>
    <row r="120" spans="1:5" hidden="1" x14ac:dyDescent="0.25">
      <c r="A120" s="53">
        <v>12021210</v>
      </c>
      <c r="B120" s="53" t="s">
        <v>450</v>
      </c>
      <c r="C120" s="51"/>
      <c r="D120" s="51"/>
      <c r="E120" s="51"/>
    </row>
    <row r="121" spans="1:5" s="1" customFormat="1" x14ac:dyDescent="0.25">
      <c r="A121" s="14">
        <v>13000000</v>
      </c>
      <c r="B121" s="14" t="s">
        <v>451</v>
      </c>
      <c r="C121" s="11">
        <f>C122+C128</f>
        <v>0</v>
      </c>
      <c r="D121" s="16">
        <f t="shared" ref="D121:E121" si="17">D122+D128</f>
        <v>0</v>
      </c>
      <c r="E121" s="16">
        <f t="shared" si="17"/>
        <v>0</v>
      </c>
    </row>
    <row r="122" spans="1:5" s="1" customFormat="1" x14ac:dyDescent="0.25">
      <c r="A122" s="14">
        <v>13010000</v>
      </c>
      <c r="B122" s="14" t="s">
        <v>452</v>
      </c>
      <c r="C122" s="11">
        <f>C123+C126</f>
        <v>0</v>
      </c>
      <c r="D122" s="16">
        <f t="shared" ref="D122:E122" si="18">D123+D126</f>
        <v>0</v>
      </c>
      <c r="E122" s="16">
        <f t="shared" si="18"/>
        <v>0</v>
      </c>
    </row>
    <row r="123" spans="1:5" s="1" customFormat="1" x14ac:dyDescent="0.25">
      <c r="A123" s="14">
        <v>13010100</v>
      </c>
      <c r="B123" s="14" t="s">
        <v>453</v>
      </c>
      <c r="C123" s="11">
        <f>SUM(C124:C125)</f>
        <v>0</v>
      </c>
      <c r="D123" s="11">
        <f t="shared" ref="D123:E123" si="19">SUM(D124:D125)</f>
        <v>0</v>
      </c>
      <c r="E123" s="11">
        <f t="shared" si="19"/>
        <v>0</v>
      </c>
    </row>
    <row r="124" spans="1:5" hidden="1" x14ac:dyDescent="0.25">
      <c r="A124" s="53">
        <v>13010101</v>
      </c>
      <c r="B124" s="53" t="s">
        <v>454</v>
      </c>
      <c r="C124" s="51"/>
      <c r="D124" s="51"/>
      <c r="E124" s="51"/>
    </row>
    <row r="125" spans="1:5" hidden="1" x14ac:dyDescent="0.25">
      <c r="A125" s="53">
        <v>13010102</v>
      </c>
      <c r="B125" s="53" t="s">
        <v>455</v>
      </c>
      <c r="C125" s="51"/>
      <c r="D125" s="51"/>
      <c r="E125" s="51"/>
    </row>
    <row r="126" spans="1:5" s="1" customFormat="1" x14ac:dyDescent="0.25">
      <c r="A126" s="14">
        <v>13010200</v>
      </c>
      <c r="B126" s="14" t="s">
        <v>456</v>
      </c>
      <c r="C126" s="11">
        <f>C127</f>
        <v>0</v>
      </c>
      <c r="D126" s="11">
        <f t="shared" ref="D126:E126" si="20">D127</f>
        <v>0</v>
      </c>
      <c r="E126" s="11">
        <f t="shared" si="20"/>
        <v>0</v>
      </c>
    </row>
    <row r="127" spans="1:5" hidden="1" x14ac:dyDescent="0.25">
      <c r="A127" s="53">
        <v>13010202</v>
      </c>
      <c r="B127" s="53" t="s">
        <v>457</v>
      </c>
      <c r="C127" s="51"/>
      <c r="D127" s="51"/>
      <c r="E127" s="51"/>
    </row>
    <row r="128" spans="1:5" s="1" customFormat="1" x14ac:dyDescent="0.25">
      <c r="A128" s="14">
        <v>13020000</v>
      </c>
      <c r="B128" s="14" t="s">
        <v>799</v>
      </c>
      <c r="C128" s="11">
        <f>C129</f>
        <v>0</v>
      </c>
      <c r="D128" s="11">
        <f t="shared" ref="D128:E131" si="21">D129</f>
        <v>0</v>
      </c>
      <c r="E128" s="11">
        <f t="shared" si="21"/>
        <v>0</v>
      </c>
    </row>
    <row r="129" spans="1:5" s="1" customFormat="1" x14ac:dyDescent="0.25">
      <c r="A129" s="14">
        <v>13020100</v>
      </c>
      <c r="B129" s="14" t="s">
        <v>458</v>
      </c>
      <c r="C129" s="11">
        <f>C130</f>
        <v>0</v>
      </c>
      <c r="D129" s="11">
        <f t="shared" si="21"/>
        <v>0</v>
      </c>
      <c r="E129" s="11">
        <f t="shared" si="21"/>
        <v>0</v>
      </c>
    </row>
    <row r="130" spans="1:5" hidden="1" x14ac:dyDescent="0.25">
      <c r="A130" s="53">
        <v>13020106</v>
      </c>
      <c r="B130" s="53" t="s">
        <v>459</v>
      </c>
      <c r="C130" s="51"/>
      <c r="D130" s="51"/>
      <c r="E130" s="51"/>
    </row>
    <row r="131" spans="1:5" s="1" customFormat="1" x14ac:dyDescent="0.25">
      <c r="A131" s="14">
        <v>14020100</v>
      </c>
      <c r="B131" s="14" t="s">
        <v>599</v>
      </c>
      <c r="C131" s="11">
        <f>C132</f>
        <v>0</v>
      </c>
      <c r="D131" s="11">
        <f t="shared" si="21"/>
        <v>0</v>
      </c>
      <c r="E131" s="11">
        <f t="shared" si="21"/>
        <v>0</v>
      </c>
    </row>
    <row r="132" spans="1:5" x14ac:dyDescent="0.25">
      <c r="A132" s="53">
        <v>14020106</v>
      </c>
      <c r="B132" s="53" t="s">
        <v>459</v>
      </c>
      <c r="C132" s="51">
        <v>0</v>
      </c>
      <c r="D132" s="51"/>
      <c r="E132" s="51"/>
    </row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88" zoomScale="60" zoomScaleNormal="13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462</v>
      </c>
      <c r="B1" s="67"/>
      <c r="C1" s="67"/>
      <c r="D1" s="67"/>
      <c r="E1" s="67"/>
    </row>
    <row r="2" spans="1:5" x14ac:dyDescent="0.25">
      <c r="A2" s="68" t="s">
        <v>806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596</v>
      </c>
      <c r="D4" s="50" t="s">
        <v>597</v>
      </c>
      <c r="E4" s="50" t="s">
        <v>598</v>
      </c>
    </row>
    <row r="5" spans="1:5" x14ac:dyDescent="0.25">
      <c r="A5" s="6"/>
      <c r="B5" s="5" t="s">
        <v>2</v>
      </c>
      <c r="C5" s="11">
        <f>C6+C118</f>
        <v>8025522250.8000002</v>
      </c>
      <c r="D5" s="11">
        <f t="shared" ref="D5:E5" si="0">D6+D118</f>
        <v>6348419496.6499996</v>
      </c>
      <c r="E5" s="11">
        <f t="shared" si="0"/>
        <v>9443758406.8999996</v>
      </c>
    </row>
    <row r="6" spans="1:5" x14ac:dyDescent="0.25">
      <c r="A6" s="4">
        <v>2</v>
      </c>
      <c r="B6" s="5" t="s">
        <v>147</v>
      </c>
      <c r="C6" s="11">
        <f>C7+C25</f>
        <v>5582388239.6599998</v>
      </c>
      <c r="D6" s="11">
        <f>D7+D25</f>
        <v>4839755647.7600002</v>
      </c>
      <c r="E6" s="11">
        <f>E7+E25</f>
        <v>6137023417.8899994</v>
      </c>
    </row>
    <row r="7" spans="1:5" x14ac:dyDescent="0.25">
      <c r="A7" s="4">
        <v>21</v>
      </c>
      <c r="B7" s="5" t="s">
        <v>148</v>
      </c>
      <c r="C7" s="11">
        <f>C8+C13+C20</f>
        <v>4004198799.21</v>
      </c>
      <c r="D7" s="11">
        <f t="shared" ref="D7:E7" si="1">D8+D13+D20</f>
        <v>3989249733.1099997</v>
      </c>
      <c r="E7" s="11">
        <f t="shared" si="1"/>
        <v>4453879717.7399998</v>
      </c>
    </row>
    <row r="8" spans="1:5" x14ac:dyDescent="0.25">
      <c r="A8" s="4">
        <v>2101</v>
      </c>
      <c r="B8" s="5" t="s">
        <v>149</v>
      </c>
      <c r="C8" s="11">
        <f>C9</f>
        <v>3513903372.21</v>
      </c>
      <c r="D8" s="11">
        <f t="shared" ref="D8:E8" si="2">D9</f>
        <v>3511321408.1099997</v>
      </c>
      <c r="E8" s="11">
        <f t="shared" si="2"/>
        <v>3651804750.7400002</v>
      </c>
    </row>
    <row r="9" spans="1:5" x14ac:dyDescent="0.25">
      <c r="A9" s="4">
        <v>210101</v>
      </c>
      <c r="B9" s="5" t="s">
        <v>150</v>
      </c>
      <c r="C9" s="11">
        <f>SUM(C10:C12)</f>
        <v>3513903372.21</v>
      </c>
      <c r="D9" s="11">
        <f>SUM(D10:D12)</f>
        <v>3511321408.1099997</v>
      </c>
      <c r="E9" s="11">
        <f>SUM(E10:E12)</f>
        <v>3651804750.7400002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3513903372.21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3511321408.1099997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3651804750.7400002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0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0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0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490295427</v>
      </c>
      <c r="D20" s="11">
        <f>SUM(D21:D23)</f>
        <v>477928325</v>
      </c>
      <c r="E20" s="11">
        <f>SUM(E21:E23)</f>
        <v>802074967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110528711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108478250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332397268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328220234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552074967</v>
      </c>
    </row>
    <row r="23" spans="1:5" x14ac:dyDescent="0.25">
      <c r="A23" s="6">
        <v>21030104</v>
      </c>
      <c r="B23" s="7" t="s">
        <v>539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47369448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41229841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50000000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1578189440.45</v>
      </c>
      <c r="D25" s="11">
        <f t="shared" ref="D25:E25" si="4">D26+D103+D107+D112</f>
        <v>850505914.6500001</v>
      </c>
      <c r="E25" s="11">
        <f t="shared" si="4"/>
        <v>1683143700.1500001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1325815314</v>
      </c>
      <c r="D26" s="11">
        <f t="shared" ref="D26:E26" si="5">D27+D32+D40+D54+D63+D66+D72+D81+D85+D88</f>
        <v>691434961.20000005</v>
      </c>
      <c r="E26" s="11">
        <f t="shared" si="5"/>
        <v>1288750476</v>
      </c>
    </row>
    <row r="27" spans="1:5" x14ac:dyDescent="0.25">
      <c r="A27" s="4">
        <v>220201</v>
      </c>
      <c r="B27" s="5" t="s">
        <v>165</v>
      </c>
      <c r="C27" s="11">
        <f>SUM(C28:C31)</f>
        <v>43000000</v>
      </c>
      <c r="D27" s="11">
        <f t="shared" ref="D27:E27" si="6">SUM(D28:D31)</f>
        <v>27925859.399999999</v>
      </c>
      <c r="E27" s="11">
        <f t="shared" si="6"/>
        <v>68050000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43000000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24679859.399999999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53050000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3246000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15000000</v>
      </c>
    </row>
    <row r="32" spans="1:5" x14ac:dyDescent="0.25">
      <c r="A32" s="4">
        <v>220202</v>
      </c>
      <c r="B32" s="5" t="s">
        <v>170</v>
      </c>
      <c r="C32" s="11">
        <f>SUM(C33:C39)</f>
        <v>1500000</v>
      </c>
      <c r="D32" s="11">
        <f t="shared" ref="D32:E32" si="7">SUM(D33:D39)</f>
        <v>1200000</v>
      </c>
      <c r="E32" s="11">
        <f t="shared" si="7"/>
        <v>1650000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1200000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1650000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367000000</v>
      </c>
      <c r="D40" s="11">
        <f t="shared" ref="D40:E40" si="8">SUM(D41:D53)</f>
        <v>94591732.299999997</v>
      </c>
      <c r="E40" s="11">
        <f t="shared" si="8"/>
        <v>273500000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34000000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24399555.879999999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37500000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33000000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631000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36000000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300000000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69561176.420000002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99500000</v>
      </c>
      <c r="D54" s="11">
        <f t="shared" ref="D54:E54" si="9">SUM(D55:D62)</f>
        <v>55312996.5</v>
      </c>
      <c r="E54" s="11">
        <f t="shared" si="9"/>
        <v>107750000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47000000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28065162.5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50700000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14500000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6564000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18050000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4000000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2803000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4000000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34000000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17880834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35000000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102000000</v>
      </c>
      <c r="D63" s="11">
        <f>SUM(D64:D65)</f>
        <v>56130000</v>
      </c>
      <c r="E63" s="11">
        <f>SUM(E64:E65)</f>
        <v>80000000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102000000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56130000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80000000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285640476</v>
      </c>
      <c r="D66" s="11">
        <f t="shared" ref="D66:E66" si="10">SUM(D67:D71)</f>
        <v>231803000</v>
      </c>
      <c r="E66" s="11">
        <f t="shared" si="10"/>
        <v>317640476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270640476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223000000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300640476</v>
      </c>
    </row>
    <row r="68" spans="1:5" x14ac:dyDescent="0.25">
      <c r="A68" s="6">
        <v>22020602</v>
      </c>
      <c r="B68" s="7" t="s">
        <v>537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3000000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1712000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5000000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6000000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1091000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6000000</v>
      </c>
    </row>
    <row r="72" spans="1:5" ht="30" x14ac:dyDescent="0.25">
      <c r="A72" s="4">
        <v>220207</v>
      </c>
      <c r="B72" s="5" t="s">
        <v>209</v>
      </c>
      <c r="C72" s="11">
        <f>SUM(C73:C80)</f>
        <v>3000000</v>
      </c>
      <c r="D72" s="11">
        <f t="shared" ref="D72:E72" si="11">SUM(D73:D80)</f>
        <v>1940000</v>
      </c>
      <c r="E72" s="11">
        <f t="shared" si="11"/>
        <v>3000000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3000000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1940000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3000000</v>
      </c>
    </row>
    <row r="78" spans="1:5" x14ac:dyDescent="0.25">
      <c r="A78" s="6">
        <v>22020709</v>
      </c>
      <c r="B78" s="7" t="s">
        <v>540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541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542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5100000</v>
      </c>
      <c r="D81" s="11">
        <f t="shared" ref="D81:E81" si="12">SUM(D82:D84)</f>
        <v>3788000</v>
      </c>
      <c r="E81" s="11">
        <f t="shared" si="12"/>
        <v>9210000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5100000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3788000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9210000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1000000</v>
      </c>
      <c r="D85" s="11">
        <f t="shared" ref="D85:E85" si="13">SUM(D86:D87)</f>
        <v>569000</v>
      </c>
      <c r="E85" s="11">
        <f t="shared" si="13"/>
        <v>1100000</v>
      </c>
    </row>
    <row r="86" spans="1:5" x14ac:dyDescent="0.25">
      <c r="A86" s="6">
        <v>22020901</v>
      </c>
      <c r="B86" s="7" t="s">
        <v>538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1000000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569000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1100000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418074838</v>
      </c>
      <c r="D88" s="11">
        <f t="shared" ref="D88:E88" si="14">SUM(D89:D102)</f>
        <v>218174373</v>
      </c>
      <c r="E88" s="11">
        <f t="shared" si="14"/>
        <v>426850000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38193150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14584150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36300000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20500000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8523000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23150000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109381688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49801000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161000000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2000000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50000000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0</v>
      </c>
    </row>
    <row r="100" spans="1:5" x14ac:dyDescent="0.25">
      <c r="A100" s="6">
        <v>22021050</v>
      </c>
      <c r="B100" s="7" t="s">
        <v>543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802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200000000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145266223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4400000</v>
      </c>
    </row>
    <row r="103" spans="1:5" x14ac:dyDescent="0.25">
      <c r="A103" s="4">
        <v>2204</v>
      </c>
      <c r="B103" s="5" t="s">
        <v>234</v>
      </c>
      <c r="C103" s="11">
        <f>C104</f>
        <v>152374126.44999999</v>
      </c>
      <c r="D103" s="11">
        <f t="shared" ref="D103:E103" si="15">D104</f>
        <v>96674126.450000003</v>
      </c>
      <c r="E103" s="11">
        <f t="shared" si="15"/>
        <v>284393224.15000004</v>
      </c>
    </row>
    <row r="104" spans="1:5" x14ac:dyDescent="0.25">
      <c r="A104" s="4">
        <v>220401</v>
      </c>
      <c r="B104" s="5" t="s">
        <v>235</v>
      </c>
      <c r="C104" s="11">
        <f>SUM(C105:C106)</f>
        <v>152374126.44999999</v>
      </c>
      <c r="D104" s="11">
        <f t="shared" ref="D104:E104" si="16">SUM(D105:D106)</f>
        <v>96674126.450000003</v>
      </c>
      <c r="E104" s="11">
        <f t="shared" si="16"/>
        <v>284393224.15000004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152374126.44999999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96674126.450000003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277093224.15000004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F.xi'!C88+'PHC OVERHEAD COST F.xi'!C87+'WATSAN OVERHEAD COST F.xi'!C87+'TRADITIONAL OVERHEAD COST F.xi'!C87+'FINANCE OVERHEAD COST F.xi'!C88</f>
        <v>0</v>
      </c>
      <c r="D106" s="10">
        <f>'CHAIR OVERHEAD COST F.xi'!D87+'SLT OVERHEAD COST F.xi'!D87+'COUNCIL OVERHEAD COST F.xi'!D87+'PMD OVERHEAD COST F.xi'!D87+'AGRIC OVERHEAD COST F.xi'!D87+'WORKS OVERHEAD COST F.xi'!D87+'ESD OVERHEAD COST F.xi'!D88+'PHC OVERHEAD COST F.xi'!D87+'WATSAN OVERHEAD COST F.xi'!D87+'TRADITIONAL OVERHEAD COST F.xi'!D87+'FINANCE OVERHEAD COST F.xi'!D88</f>
        <v>0</v>
      </c>
      <c r="E106" s="10">
        <f>'CHAIR OVERHEAD COST F.xi'!E87+'SLT OVERHEAD COST F.xi'!E87+'COUNCIL OVERHEAD COST F.xi'!E87+'PMD OVERHEAD COST F.xi'!E87+'AGRIC OVERHEAD COST F.xi'!E87+'WORKS OVERHEAD COST F.xi'!E87+'ESD OVERHEAD COST F.xi'!E88+'PHC OVERHEAD COST F.xi'!E87+'WATSAN OVERHEAD COST F.xi'!E87+'TRADITIONAL OVERHEAD COST F.xi'!E87+'FINANCE OVERHEAD COST F.xi'!E88</f>
        <v>7300000</v>
      </c>
    </row>
    <row r="107" spans="1:5" x14ac:dyDescent="0.25">
      <c r="A107" s="4">
        <v>2205</v>
      </c>
      <c r="B107" s="5" t="s">
        <v>544</v>
      </c>
      <c r="C107" s="12">
        <f>C108</f>
        <v>100000000</v>
      </c>
      <c r="D107" s="12">
        <f t="shared" ref="D107:E107" si="17">D108</f>
        <v>62396827</v>
      </c>
      <c r="E107" s="12">
        <f t="shared" si="17"/>
        <v>110000000</v>
      </c>
    </row>
    <row r="108" spans="1:5" x14ac:dyDescent="0.25">
      <c r="A108" s="4">
        <v>220501</v>
      </c>
      <c r="B108" s="5" t="s">
        <v>545</v>
      </c>
      <c r="C108" s="12">
        <f>SUM(C109:C111)</f>
        <v>100000000</v>
      </c>
      <c r="D108" s="12">
        <f t="shared" ref="D108:E108" si="18">SUM(D109:D111)</f>
        <v>62396827</v>
      </c>
      <c r="E108" s="12">
        <f t="shared" si="18"/>
        <v>110000000</v>
      </c>
    </row>
    <row r="109" spans="1:5" x14ac:dyDescent="0.25">
      <c r="A109" s="6">
        <v>22050105</v>
      </c>
      <c r="B109" s="7" t="s">
        <v>546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F.xi'!C91+'PHC OVERHEAD COST F.xi'!C90+'WATSAN OVERHEAD COST F.xi'!C90+'TRADITIONAL OVERHEAD COST F.xi'!C90</f>
        <v>50000000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F.xi'!D91+'PHC OVERHEAD COST F.xi'!D90+'WATSAN OVERHEAD COST F.xi'!D90+'TRADITIONAL OVERHEAD COST F.xi'!D90</f>
        <v>22487500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F.xi'!E91+'PHC OVERHEAD COST F.xi'!E90+'WATSAN OVERHEAD COST F.xi'!E90+'TRADITIONAL OVERHEAD COST F.xi'!E90</f>
        <v>30000000</v>
      </c>
    </row>
    <row r="110" spans="1:5" x14ac:dyDescent="0.25">
      <c r="A110" s="6">
        <v>22050108</v>
      </c>
      <c r="B110" s="7" t="s">
        <v>547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F.xi'!C92+'PHC OVERHEAD COST F.xi'!C91+'WATSAN OVERHEAD COST F.xi'!C91+'TRADITIONAL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F.xi'!D92+'PHC OVERHEAD COST F.xi'!D91+'WATSAN OVERHEAD COST F.xi'!D91+'TRADITIONAL OVERHEAD COST F.xi'!D91</f>
        <v>39909327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F.xi'!E92+'PHC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548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F.xi'!C93+'PHC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F.xi'!D93+'PHC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F.xi'!E93+'PHC OVERHEAD COST F.xi'!E92+'WATSAN OVERHEAD COST F.xi'!E92+'TRADITIONAL OVERHEAD COST F.xi'!E92</f>
        <v>30000000</v>
      </c>
    </row>
    <row r="112" spans="1:5" x14ac:dyDescent="0.25">
      <c r="A112" s="4">
        <v>2206</v>
      </c>
      <c r="B112" s="5" t="s">
        <v>536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549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550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F.xi'!C96+'PHC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F.xi'!D96+'PHC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F.xi'!E96+'PHC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551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552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F.xi'!C98+'PHC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F.xi'!D98+'PHC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F.xi'!E98+'PHC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2443134011.1400003</v>
      </c>
      <c r="D118" s="11">
        <f t="shared" ref="D118:E118" si="22">D119+D161+D171</f>
        <v>1508663848.8899999</v>
      </c>
      <c r="E118" s="11">
        <f t="shared" si="22"/>
        <v>3306734989.0099998</v>
      </c>
    </row>
    <row r="119" spans="1:5" x14ac:dyDescent="0.25">
      <c r="A119" s="4">
        <v>32</v>
      </c>
      <c r="B119" s="5" t="s">
        <v>239</v>
      </c>
      <c r="C119" s="11">
        <f>C120</f>
        <v>2440134011.1400003</v>
      </c>
      <c r="D119" s="11">
        <f t="shared" ref="D119:E119" si="23">D120</f>
        <v>1507663848.8899999</v>
      </c>
      <c r="E119" s="11">
        <f t="shared" si="23"/>
        <v>3303734989.0099998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2440134011.1400003</v>
      </c>
      <c r="D120" s="11">
        <f t="shared" ref="D120:E120" si="24">D121+D125+D138+D141+D143+D147+D151+D156</f>
        <v>1507663848.8899999</v>
      </c>
      <c r="E120" s="11">
        <f t="shared" si="24"/>
        <v>3303734989.0099998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1141119599.3800001</v>
      </c>
      <c r="D121" s="11">
        <f>'SUMMARY OF CAPITAL EXP F.viii'!D5</f>
        <v>683639368.62</v>
      </c>
      <c r="E121" s="11">
        <f>'SUMMARY OF CAPITAL EXP F.viii'!E5</f>
        <v>767733029.52999997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202000000</v>
      </c>
      <c r="D125" s="11">
        <f>'SUMMARY OF CAPITAL EXP F.viii'!D6</f>
        <v>24039304.41</v>
      </c>
      <c r="E125" s="11">
        <f>'SUMMARY OF CAPITAL EXP F.viii'!E6</f>
        <v>1743751959.4799998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50000000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230000000</v>
      </c>
      <c r="D141" s="11">
        <f>'SUMMARY OF CAPITAL EXP F.viii'!D8</f>
        <v>191626940.58000001</v>
      </c>
      <c r="E141" s="11">
        <f>'SUMMARY OF CAPITAL EXP F.viii'!E8</f>
        <v>220000000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13000000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4000000</v>
      </c>
      <c r="D147" s="11">
        <f>'SUMMARY OF CAPITAL EXP F.viii'!D10</f>
        <v>0</v>
      </c>
      <c r="E147" s="11">
        <f>'SUMMARY OF CAPITAL EXP F.viii'!E10</f>
        <v>38000000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863014411.75999999</v>
      </c>
      <c r="D151" s="11">
        <f>'SUMMARY OF CAPITAL EXP F.viii'!D11</f>
        <v>608358235.27999997</v>
      </c>
      <c r="E151" s="11">
        <f>'SUMMARY OF CAPITAL EXP F.viii'!E11</f>
        <v>471250000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3000000</v>
      </c>
      <c r="D161" s="11">
        <f t="shared" ref="D161:E161" si="26">D162</f>
        <v>1000000</v>
      </c>
      <c r="E161" s="11">
        <f t="shared" si="26"/>
        <v>3000000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3000000</v>
      </c>
      <c r="D162" s="11">
        <f>'SUMMARY OF CAPITAL EXP F.viii'!D13</f>
        <v>1000000</v>
      </c>
      <c r="E162" s="11">
        <f>'SUMMARY OF CAPITAL EXP F.viii'!E13</f>
        <v>3000000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553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61" orientation="landscape" r:id="rId1"/>
  <rowBreaks count="2" manualBreakCount="2">
    <brk id="39" max="16383" man="1"/>
    <brk id="80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7" t="s">
        <v>478</v>
      </c>
      <c r="B1" s="67"/>
      <c r="C1" s="67"/>
      <c r="D1" s="67"/>
      <c r="E1" s="67"/>
      <c r="F1" s="67"/>
      <c r="G1" s="67"/>
    </row>
    <row r="2" spans="1:7" x14ac:dyDescent="0.25">
      <c r="A2" s="68" t="s">
        <v>807</v>
      </c>
      <c r="B2" s="68"/>
      <c r="C2" s="68"/>
      <c r="D2" s="68"/>
      <c r="E2" s="68"/>
      <c r="F2" s="68"/>
      <c r="G2" s="68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465</v>
      </c>
      <c r="B4" s="54" t="s">
        <v>466</v>
      </c>
      <c r="C4" s="55" t="s">
        <v>473</v>
      </c>
      <c r="D4" s="55" t="s">
        <v>474</v>
      </c>
      <c r="E4" s="55" t="s">
        <v>475</v>
      </c>
      <c r="F4" s="55" t="s">
        <v>476</v>
      </c>
      <c r="G4" s="55" t="s">
        <v>477</v>
      </c>
    </row>
    <row r="5" spans="1:7" ht="17.399999999999999" x14ac:dyDescent="0.25">
      <c r="A5" s="26" t="s">
        <v>530</v>
      </c>
      <c r="B5" s="17" t="s">
        <v>467</v>
      </c>
      <c r="C5" s="33">
        <f>'CHAIR PERSONNEL COST F.x'!E7+'SLT PERSONNEL COST F.x'!E7+'COUNCIL PERSONNEL COST F.x'!E7+'PMD PERSONNEL COST F.x'!E7</f>
        <v>290158874.89999998</v>
      </c>
      <c r="D5" s="33">
        <f>'CHAIR OVERHEAD COST F.xi'!E7+'SLT OVERHEAD COST F.xi'!E7+'COUNCIL OVERHEAD COST F.xi'!E7+'PMD OVERHEAD COST F.xi'!E7</f>
        <v>610450476</v>
      </c>
      <c r="E5" s="33">
        <f>C5+D5</f>
        <v>900609350.89999998</v>
      </c>
      <c r="F5" s="33">
        <f>'PMD CAPITAL EXP F.xii'!F6</f>
        <v>720017488.52999997</v>
      </c>
      <c r="G5" s="33">
        <f>E5+F5</f>
        <v>1620626839.4299998</v>
      </c>
    </row>
    <row r="6" spans="1:7" ht="17.399999999999999" x14ac:dyDescent="0.25">
      <c r="A6" s="26" t="s">
        <v>531</v>
      </c>
      <c r="B6" s="17" t="s">
        <v>468</v>
      </c>
      <c r="C6" s="34">
        <f>'AGRIC PERSONNEL COST F.x'!E7+'FINANCE PERSONNEL COST F.x'!E7+'WORKS PERSONNEL COST F.x'!E7</f>
        <v>1271931542.8999999</v>
      </c>
      <c r="D6" s="34">
        <f>'AGRIC OVERHEAD COST F.xi'!E7+'FINANCE OVERHEAD COST F.xi'!E7+'WORKS OVERHEAD COST F.xi'!E7</f>
        <v>789645816.1500001</v>
      </c>
      <c r="E6" s="34">
        <f t="shared" ref="E6:E9" si="0">C6+D6</f>
        <v>2061577359.05</v>
      </c>
      <c r="F6" s="34">
        <f>'AGRIC CAPITAL EXP F.xii'!F6+'FINANCE CAPITAL EXP F.xii'!F6+'WORKS CAPITAL EXP F.xii'!F6</f>
        <v>2164001959.4799995</v>
      </c>
      <c r="G6" s="33">
        <f t="shared" ref="G6:G9" si="1">E6+F6</f>
        <v>4225579318.5299997</v>
      </c>
    </row>
    <row r="7" spans="1:7" ht="17.399999999999999" x14ac:dyDescent="0.25">
      <c r="A7" s="26" t="s">
        <v>532</v>
      </c>
      <c r="B7" s="17" t="s">
        <v>469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533</v>
      </c>
      <c r="B8" s="17" t="s">
        <v>470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534</v>
      </c>
      <c r="B9" s="17" t="s">
        <v>471</v>
      </c>
      <c r="C9" s="34">
        <f>'ESD PERSONNEL COST F.x'!E7+'PHC PERSONNEL COST F.x'!E7+'WATSAN PERSONNEL COST F.x'!E7+'TRADITIONAL PERSONNEL COST F.x'!E7</f>
        <v>2891789299.9400001</v>
      </c>
      <c r="D9" s="34">
        <f>'ESD OVERHEAD COST F.xi'!E7+'PHC OVERHEAD COST F.xi'!E7+'WATSAN OVERHEAD COST F.xi'!E7+'TRADITIONAL OVERHEAD COST F.xi'!E7</f>
        <v>357047408</v>
      </c>
      <c r="E9" s="34">
        <f t="shared" si="0"/>
        <v>3248836707.9400001</v>
      </c>
      <c r="F9" s="34">
        <f>'ESD CAPITAL EXP F.xii'!F6+'PHC CAPITAL EXP F.xii'!F6+'WATSAN CAPITAL EXP F.xii'!F6</f>
        <v>422715541</v>
      </c>
      <c r="G9" s="33">
        <f t="shared" si="1"/>
        <v>3671552248.9400001</v>
      </c>
    </row>
    <row r="10" spans="1:7" ht="17.399999999999999" hidden="1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472</v>
      </c>
      <c r="C23" s="34">
        <f>SUM(C5:C22)</f>
        <v>4453879717.7399998</v>
      </c>
      <c r="D23" s="34">
        <f t="shared" ref="D23:G23" si="2">SUM(D5:D22)</f>
        <v>1757143700.1500001</v>
      </c>
      <c r="E23" s="34">
        <f t="shared" si="2"/>
        <v>6211023417.8899994</v>
      </c>
      <c r="F23" s="34">
        <f t="shared" si="2"/>
        <v>3306734989.0099993</v>
      </c>
      <c r="G23" s="34">
        <f t="shared" si="2"/>
        <v>9517758406.8999996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479</v>
      </c>
      <c r="B1" s="67"/>
      <c r="C1" s="67"/>
      <c r="D1" s="67"/>
      <c r="E1" s="67"/>
    </row>
    <row r="2" spans="1:5" ht="39.6" customHeight="1" x14ac:dyDescent="0.25">
      <c r="A2" s="69" t="s">
        <v>808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480</v>
      </c>
      <c r="C4" s="50" t="s">
        <v>596</v>
      </c>
      <c r="D4" s="50" t="s">
        <v>597</v>
      </c>
      <c r="E4" s="50" t="s">
        <v>598</v>
      </c>
    </row>
    <row r="5" spans="1:5" x14ac:dyDescent="0.25">
      <c r="A5" s="25" t="s">
        <v>516</v>
      </c>
      <c r="B5" s="21" t="s">
        <v>481</v>
      </c>
      <c r="C5" s="11">
        <f>'CHAIR PERSONNEL COST F.x'!C7+'CHAIR OVERHEAD COST F.xi'!C7</f>
        <v>306481399</v>
      </c>
      <c r="D5" s="11">
        <f>'CHAIR PERSONNEL COST F.x'!D7+'CHAIR OVERHEAD COST F.xi'!D7</f>
        <v>253693923</v>
      </c>
      <c r="E5" s="11">
        <f>'CHAIR PERSONNEL COST F.x'!E7+'CHAIR OVERHEAD COST F.xi'!E7</f>
        <v>358481399</v>
      </c>
    </row>
    <row r="6" spans="1:5" x14ac:dyDescent="0.25">
      <c r="A6" s="25" t="s">
        <v>517</v>
      </c>
      <c r="B6" s="21" t="s">
        <v>482</v>
      </c>
      <c r="C6" s="11">
        <f>'SLT PERSONNEL COST F.x'!C7+'SLT OVERHEAD COST F.xi'!C7</f>
        <v>37975000</v>
      </c>
      <c r="D6" s="11">
        <f>'SLT PERSONNEL COST F.x'!D7+'SLT OVERHEAD COST F.xi'!D7</f>
        <v>30130000</v>
      </c>
      <c r="E6" s="11">
        <f>'SLT PERSONNEL COST F.x'!E7+'SLT OVERHEAD COST F.xi'!E7</f>
        <v>90475000</v>
      </c>
    </row>
    <row r="7" spans="1:5" x14ac:dyDescent="0.25">
      <c r="A7" s="25" t="s">
        <v>518</v>
      </c>
      <c r="B7" s="21" t="s">
        <v>483</v>
      </c>
      <c r="C7" s="11">
        <f>'COUNCIL PERSONNEL COST F.x'!C7+'COUNCIL OVERHEAD COST F.xi'!C7</f>
        <v>61165505</v>
      </c>
      <c r="D7" s="11">
        <f>'COUNCIL PERSONNEL COST F.x'!D7+'COUNCIL OVERHEAD COST F.xi'!D7</f>
        <v>52969540.899999999</v>
      </c>
      <c r="E7" s="11">
        <f>'COUNCIL PERSONNEL COST F.x'!E7+'COUNCIL OVERHEAD COST F.xi'!E7</f>
        <v>61297540.899999999</v>
      </c>
    </row>
    <row r="8" spans="1:5" x14ac:dyDescent="0.25">
      <c r="A8" s="25" t="s">
        <v>519</v>
      </c>
      <c r="B8" s="21" t="s">
        <v>757</v>
      </c>
      <c r="C8" s="11">
        <f>'PMD PERSONNEL COST F.x'!C7+'PMD OVERHEAD COST F.xi'!C7</f>
        <v>485111304</v>
      </c>
      <c r="D8" s="11">
        <f>'PMD PERSONNEL COST F.x'!D7+'PMD OVERHEAD COST F.xi'!D7</f>
        <v>335208304</v>
      </c>
      <c r="E8" s="11">
        <f>'PMD PERSONNEL COST F.x'!E7+'PMD OVERHEAD COST F.xi'!E7</f>
        <v>390355411</v>
      </c>
    </row>
    <row r="9" spans="1:5" x14ac:dyDescent="0.25">
      <c r="A9" s="25" t="s">
        <v>520</v>
      </c>
      <c r="B9" s="21" t="s">
        <v>484</v>
      </c>
      <c r="C9" s="11">
        <f>'AGRIC PERSONNEL COST F.x'!C7+'AGRIC OVERHEAD COST F.xi'!C7</f>
        <v>568081585</v>
      </c>
      <c r="D9" s="11">
        <f>'AGRIC PERSONNEL COST F.x'!D7+'AGRIC OVERHEAD COST F.xi'!D7</f>
        <v>321076230.81999999</v>
      </c>
      <c r="E9" s="11">
        <f>'AGRIC PERSONNEL COST F.x'!E7+'AGRIC OVERHEAD COST F.xi'!E7</f>
        <v>479288931</v>
      </c>
    </row>
    <row r="10" spans="1:5" x14ac:dyDescent="0.25">
      <c r="A10" s="25" t="s">
        <v>521</v>
      </c>
      <c r="B10" s="21" t="s">
        <v>485</v>
      </c>
      <c r="C10" s="11">
        <f>'FINANCE PERSONNEL COST F.x'!C7+'FINANCE OVERHEAD COST F.xi'!C7</f>
        <v>994001051.3599999</v>
      </c>
      <c r="D10" s="11">
        <f>'FINANCE PERSONNEL COST F.x'!D7+'FINANCE OVERHEAD COST F.xi'!D7</f>
        <v>882922118.24000001</v>
      </c>
      <c r="E10" s="11">
        <f>'FINANCE PERSONNEL COST F.x'!E7+'FINANCE OVERHEAD COST F.xi'!E7</f>
        <v>1455696100.96</v>
      </c>
    </row>
    <row r="11" spans="1:5" x14ac:dyDescent="0.25">
      <c r="A11" s="25" t="s">
        <v>522</v>
      </c>
      <c r="B11" s="21" t="s">
        <v>486</v>
      </c>
      <c r="C11" s="11">
        <f>'WORKS PERSONNEL COST F.x'!C7+'WORKS OVERHEAD COST F.xi'!C7</f>
        <v>117066274.5</v>
      </c>
      <c r="D11" s="11">
        <f>'WORKS PERSONNEL COST F.x'!D7+'WORKS OVERHEAD COST F.xi'!D7</f>
        <v>98154346</v>
      </c>
      <c r="E11" s="11">
        <f>'WORKS PERSONNEL COST F.x'!E7+'WORKS OVERHEAD COST F.xi'!E7</f>
        <v>126592327.09</v>
      </c>
    </row>
    <row r="12" spans="1:5" x14ac:dyDescent="0.25">
      <c r="A12" s="25" t="s">
        <v>523</v>
      </c>
      <c r="B12" s="21" t="s">
        <v>487</v>
      </c>
      <c r="C12" s="11">
        <f>'ESD PERSONNEL COST F.x'!C7+'ESD OVERHEAD COST F.xi'!C7</f>
        <v>2227071271.8000002</v>
      </c>
      <c r="D12" s="11">
        <f>'ESD PERSONNEL COST F.x'!D7+'ESD OVERHEAD COST F.xi'!D7</f>
        <v>2109278393.8</v>
      </c>
      <c r="E12" s="11">
        <f>'ESD PERSONNEL COST F.x'!E7+'ESD OVERHEAD COST F.xi'!E7</f>
        <v>2350873404.5</v>
      </c>
    </row>
    <row r="13" spans="1:5" x14ac:dyDescent="0.25">
      <c r="A13" s="25" t="s">
        <v>524</v>
      </c>
      <c r="B13" s="21" t="s">
        <v>768</v>
      </c>
      <c r="C13" s="11">
        <f>'PHC PERSONNEL COST F.x'!C7+'PHC OVERHEAD COST F.xi'!C7</f>
        <v>652380810</v>
      </c>
      <c r="D13" s="11">
        <f>'PHC PERSONNEL COST F.x'!D7+'PHC OVERHEAD COST F.xi'!D7</f>
        <v>605790810</v>
      </c>
      <c r="E13" s="11">
        <f>'PHC PERSONNEL COST F.x'!E7+'PHC OVERHEAD COST F.xi'!E7</f>
        <v>669219259</v>
      </c>
    </row>
    <row r="14" spans="1:5" x14ac:dyDescent="0.25">
      <c r="A14" s="25" t="s">
        <v>525</v>
      </c>
      <c r="B14" s="21" t="s">
        <v>488</v>
      </c>
      <c r="C14" s="11">
        <f>'WATSAN PERSONNEL COST F.x'!C7+'WATSAN OVERHEAD COST F.xi'!C7</f>
        <v>154434950</v>
      </c>
      <c r="D14" s="11">
        <f>'WATSAN PERSONNEL COST F.x'!D7+'WATSAN OVERHEAD COST F.xi'!D7</f>
        <v>133401950</v>
      </c>
      <c r="E14" s="11">
        <f>'WATSAN PERSONNEL COST F.x'!E7+'WATSAN OVERHEAD COST F.xi'!E7</f>
        <v>158763180.44</v>
      </c>
    </row>
    <row r="15" spans="1:5" x14ac:dyDescent="0.25">
      <c r="A15" s="25" t="s">
        <v>526</v>
      </c>
      <c r="B15" s="21" t="s">
        <v>489</v>
      </c>
      <c r="C15" s="11">
        <f>'TRADITIONAL PERSONNEL COST F.x'!C7+'TRADITIONAL OVERHEAD COST F.xi'!C7</f>
        <v>63619089</v>
      </c>
      <c r="D15" s="11">
        <f>'TRADITIONAL PERSONNEL COST F.x'!D7+'TRADITIONAL OVERHEAD COST F.xi'!D7</f>
        <v>57726089</v>
      </c>
      <c r="E15" s="11">
        <f>'TRADITIONAL PERSONNEL COST F.x'!E7+'TRADITIONAL OVERHEAD COST F.xi'!E7</f>
        <v>69980864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hidden="1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472</v>
      </c>
      <c r="C28" s="11">
        <f>SUM(C5:C27)</f>
        <v>5667388239.6599998</v>
      </c>
      <c r="D28" s="11">
        <f t="shared" ref="D28:E28" si="0">SUM(D5:D27)</f>
        <v>4880351705.7600002</v>
      </c>
      <c r="E28" s="11">
        <f t="shared" si="0"/>
        <v>6211023417.8900003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490</v>
      </c>
      <c r="B1" s="67"/>
      <c r="C1" s="67"/>
      <c r="D1" s="67"/>
      <c r="E1" s="67"/>
    </row>
    <row r="2" spans="1:5" ht="28.2" customHeight="1" x14ac:dyDescent="0.25">
      <c r="A2" s="68" t="s">
        <v>809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491</v>
      </c>
      <c r="C4" s="50" t="s">
        <v>596</v>
      </c>
      <c r="D4" s="50" t="s">
        <v>597</v>
      </c>
      <c r="E4" s="50" t="s">
        <v>598</v>
      </c>
    </row>
    <row r="5" spans="1:5" x14ac:dyDescent="0.25">
      <c r="A5" s="5"/>
      <c r="B5" s="23" t="s">
        <v>307</v>
      </c>
      <c r="C5" s="30">
        <f>C6+C11</f>
        <v>5667388239.6599998</v>
      </c>
      <c r="D5" s="30">
        <f t="shared" ref="D5:E5" si="0">D6+D11</f>
        <v>4880351705.7600002</v>
      </c>
      <c r="E5" s="30">
        <f t="shared" si="0"/>
        <v>6211023417.8899994</v>
      </c>
    </row>
    <row r="6" spans="1:5" x14ac:dyDescent="0.25">
      <c r="A6" s="24">
        <v>21</v>
      </c>
      <c r="B6" s="23" t="s">
        <v>463</v>
      </c>
      <c r="C6" s="31">
        <f>SUM(C7:C10)</f>
        <v>4004198799.21</v>
      </c>
      <c r="D6" s="31">
        <f t="shared" ref="D6:E6" si="1">SUM(D7:D10)</f>
        <v>3989249733.1099997</v>
      </c>
      <c r="E6" s="31">
        <f t="shared" si="1"/>
        <v>4453879717.7399998</v>
      </c>
    </row>
    <row r="7" spans="1:5" x14ac:dyDescent="0.25">
      <c r="A7" s="22">
        <v>21010100</v>
      </c>
      <c r="B7" s="21" t="s">
        <v>492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3513903372.21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3511321408.1099997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3651804750.7400002</v>
      </c>
    </row>
    <row r="8" spans="1:5" x14ac:dyDescent="0.25">
      <c r="A8" s="22">
        <v>21020100</v>
      </c>
      <c r="B8" s="21" t="s">
        <v>493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494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495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490295427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477928325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802074967</v>
      </c>
    </row>
    <row r="11" spans="1:5" x14ac:dyDescent="0.25">
      <c r="A11" s="24">
        <v>22</v>
      </c>
      <c r="B11" s="23" t="s">
        <v>496</v>
      </c>
      <c r="C11" s="31">
        <f>SUM(C12:C24)</f>
        <v>1663189440.45</v>
      </c>
      <c r="D11" s="31">
        <f t="shared" ref="D11:E11" si="2">SUM(D12:D24)</f>
        <v>891101972.6500001</v>
      </c>
      <c r="E11" s="31">
        <f t="shared" si="2"/>
        <v>1757143700.1500001</v>
      </c>
    </row>
    <row r="12" spans="1:5" x14ac:dyDescent="0.25">
      <c r="A12" s="22">
        <v>22020100</v>
      </c>
      <c r="B12" s="21" t="s">
        <v>497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43000000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27925859.399999999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68050000</v>
      </c>
    </row>
    <row r="13" spans="1:5" x14ac:dyDescent="0.25">
      <c r="A13" s="22">
        <v>22020200</v>
      </c>
      <c r="B13" s="21" t="s">
        <v>498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1500000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1200000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1650000</v>
      </c>
    </row>
    <row r="14" spans="1:5" x14ac:dyDescent="0.25">
      <c r="A14" s="22">
        <v>22020300</v>
      </c>
      <c r="B14" s="21" t="s">
        <v>499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367000000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94591732.299999997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273500000</v>
      </c>
    </row>
    <row r="15" spans="1:5" x14ac:dyDescent="0.25">
      <c r="A15" s="22">
        <v>22020400</v>
      </c>
      <c r="B15" s="21" t="s">
        <v>500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99500000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55312996.5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107750000</v>
      </c>
    </row>
    <row r="16" spans="1:5" x14ac:dyDescent="0.25">
      <c r="A16" s="22">
        <v>22020500</v>
      </c>
      <c r="B16" s="21" t="s">
        <v>501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102000000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56130000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80000000</v>
      </c>
    </row>
    <row r="17" spans="1:5" x14ac:dyDescent="0.25">
      <c r="A17" s="22">
        <v>22020600</v>
      </c>
      <c r="B17" s="21" t="s">
        <v>502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285640476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231803000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317640476</v>
      </c>
    </row>
    <row r="18" spans="1:5" x14ac:dyDescent="0.25">
      <c r="A18" s="22">
        <v>22020700</v>
      </c>
      <c r="B18" s="21" t="s">
        <v>503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3000000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1940000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3000000</v>
      </c>
    </row>
    <row r="19" spans="1:5" x14ac:dyDescent="0.25">
      <c r="A19" s="22">
        <v>22020800</v>
      </c>
      <c r="B19" s="21" t="s">
        <v>504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5100000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3788000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9210000</v>
      </c>
    </row>
    <row r="20" spans="1:5" x14ac:dyDescent="0.25">
      <c r="A20" s="22">
        <v>22020900</v>
      </c>
      <c r="B20" s="21" t="s">
        <v>505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1000000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569000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1100000</v>
      </c>
    </row>
    <row r="21" spans="1:5" x14ac:dyDescent="0.25">
      <c r="A21" s="22">
        <v>22021000</v>
      </c>
      <c r="B21" s="21" t="s">
        <v>506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418074838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218174373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426850000</v>
      </c>
    </row>
    <row r="22" spans="1:5" x14ac:dyDescent="0.25">
      <c r="A22" s="22">
        <v>22040000</v>
      </c>
      <c r="B22" s="21" t="s">
        <v>507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197374126.44999999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107419184.45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314393224.15000004</v>
      </c>
    </row>
    <row r="23" spans="1:5" x14ac:dyDescent="0.25">
      <c r="A23" s="35">
        <v>22050000</v>
      </c>
      <c r="B23" s="27" t="s">
        <v>535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F.xi'!C89+'PHC OVERHEAD COST F.xi'!C88+'WATSAN OVERHEAD COST F.xi'!C88+'TRADITIONAL OVERHEAD COST F.xi'!C88</f>
        <v>100000000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F.xi'!D89+'PHC OVERHEAD COST F.xi'!D88+'WATSAN OVERHEAD COST F.xi'!D88+'TRADITIONAL OVERHEAD COST F.xi'!D88</f>
        <v>62396827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F.xi'!E89+'PHC OVERHEAD COST F.xi'!E88+'WATSAN OVERHEAD COST F.xi'!E88+'TRADITIONAL OVERHEAD COST F.xi'!E88</f>
        <v>110000000</v>
      </c>
    </row>
    <row r="24" spans="1:5" x14ac:dyDescent="0.25">
      <c r="A24" s="35">
        <v>22060000</v>
      </c>
      <c r="B24" s="27" t="s">
        <v>536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F.xi'!C94+'PHC OVERHEAD COST F.xi'!C93+'WATSAN OVERHEAD COST F.xi'!C93+'TRADITIONAL OVERHEAD COST F.xi'!C93</f>
        <v>40000000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F.xi'!D94+'PHC OVERHEAD COST F.xi'!D93+'WATSAN OVERHEAD COST F.xi'!D93+'TRADITIONAL OVERHEAD COST F.xi'!D93</f>
        <v>29851000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F.xi'!E94+'PHC OVERHEAD COST F.xi'!E93+'WATSAN OVERHEAD COST F.xi'!E93+'TRADITIONAL OVERHEAD COST F.xi'!E93</f>
        <v>44000000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hidden="1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472</v>
      </c>
      <c r="C27" s="31">
        <f>C5</f>
        <v>5667388239.6599998</v>
      </c>
      <c r="D27" s="31">
        <f t="shared" ref="D27:E27" si="3">D5</f>
        <v>4880351705.7600002</v>
      </c>
      <c r="E27" s="31">
        <f t="shared" si="3"/>
        <v>6211023417.8899994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490</v>
      </c>
      <c r="B1" s="67"/>
      <c r="C1" s="67"/>
      <c r="D1" s="67"/>
      <c r="E1" s="67"/>
    </row>
    <row r="2" spans="1:5" ht="36.6" customHeight="1" x14ac:dyDescent="0.25">
      <c r="A2" s="69" t="s">
        <v>810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491</v>
      </c>
      <c r="C4" s="50" t="s">
        <v>596</v>
      </c>
      <c r="D4" s="50" t="s">
        <v>597</v>
      </c>
      <c r="E4" s="50" t="s">
        <v>598</v>
      </c>
    </row>
    <row r="5" spans="1:5" x14ac:dyDescent="0.25">
      <c r="A5" s="20">
        <v>32010100</v>
      </c>
      <c r="B5" s="21" t="s">
        <v>508</v>
      </c>
      <c r="C5" s="28">
        <f>'PMD CAPITAL EXP F.xii'!D7+'AGRIC CAPITAL EXP F.xii'!D7+'FINANCE CAPITAL EXP F.xii'!D7+'WORKS CAPITAL EXP F.xii'!D7+'ESD CAPITAL EXP F.xii'!D7+'PHC CAPITAL EXP F.xii'!D7+'WATSAN CAPITAL EXP F.xii'!D7</f>
        <v>1141119599.3800001</v>
      </c>
      <c r="D5" s="28">
        <f>'PMD CAPITAL EXP F.xii'!E7+'AGRIC CAPITAL EXP F.xii'!E7+'FINANCE CAPITAL EXP F.xii'!E7+'WORKS CAPITAL EXP F.xii'!E7+'ESD CAPITAL EXP F.xii'!E7+'PHC CAPITAL EXP F.xii'!E7+'WATSAN CAPITAL EXP F.xii'!E7</f>
        <v>683639368.62</v>
      </c>
      <c r="E5" s="28">
        <f>'PMD CAPITAL EXP F.xii'!F7+'AGRIC CAPITAL EXP F.xii'!F7+'FINANCE CAPITAL EXP F.xii'!F7+'WORKS CAPITAL EXP F.xii'!F7+'ESD CAPITAL EXP F.xii'!F7+'PHC CAPITAL EXP F.xii'!F7+'WATSAN CAPITAL EXP F.xii'!F7</f>
        <v>767733029.52999997</v>
      </c>
    </row>
    <row r="6" spans="1:5" x14ac:dyDescent="0.25">
      <c r="A6" s="20">
        <v>32010200</v>
      </c>
      <c r="B6" s="21" t="s">
        <v>600</v>
      </c>
      <c r="C6" s="28">
        <f>'PMD CAPITAL EXP F.xii'!D17+'AGRIC CAPITAL EXP F.xii'!D17+'FINANCE CAPITAL EXP F.xii'!D11+'WORKS CAPITAL EXP F.xii'!D17+'ESD CAPITAL EXP F.xii'!D17+'PHC CAPITAL EXP F.xii'!D17+'WATSAN CAPITAL EXP F.xii'!D19</f>
        <v>202000000</v>
      </c>
      <c r="D6" s="28">
        <f>'PMD CAPITAL EXP F.xii'!E17+'AGRIC CAPITAL EXP F.xii'!E17+'FINANCE CAPITAL EXP F.xii'!E11+'WORKS CAPITAL EXP F.xii'!E17+'ESD CAPITAL EXP F.xii'!E17+'PHC CAPITAL EXP F.xii'!E17+'WATSAN CAPITAL EXP F.xii'!E19</f>
        <v>24039304.41</v>
      </c>
      <c r="E6" s="28">
        <f>'PMD CAPITAL EXP F.xii'!F17+'AGRIC CAPITAL EXP F.xii'!F17+'FINANCE CAPITAL EXP F.xii'!F11+'WORKS CAPITAL EXP F.xii'!F17+'ESD CAPITAL EXP F.xii'!F17+'PHC CAPITAL EXP F.xii'!F17+'WATSAN CAPITAL EXP F.xii'!F19</f>
        <v>1743751959.4799998</v>
      </c>
    </row>
    <row r="7" spans="1:5" x14ac:dyDescent="0.25">
      <c r="A7" s="20">
        <v>32010300</v>
      </c>
      <c r="B7" s="21" t="s">
        <v>509</v>
      </c>
      <c r="C7" s="28">
        <f>'PMD CAPITAL EXP F.xii'!D28+'AGRIC CAPITAL EXP F.xii'!D28+'FINANCE CAPITAL EXP F.xii'!D16+'WORKS CAPITAL EXP F.xii'!D28+'ESD CAPITAL EXP F.xii'!D28+'PHC CAPITAL EXP F.xii'!D28+'WATSAN CAPITAL EXP F.xii'!D30</f>
        <v>0</v>
      </c>
      <c r="D7" s="28">
        <f>'PMD CAPITAL EXP F.xii'!E28+'AGRIC CAPITAL EXP F.xii'!E28+'FINANCE CAPITAL EXP F.xii'!E16+'WORKS CAPITAL EXP F.xii'!E28+'ESD CAPITAL EXP F.xii'!E28+'PHC CAPITAL EXP F.xii'!E28+'WATSAN CAPITAL EXP F.xii'!E30</f>
        <v>0</v>
      </c>
      <c r="E7" s="28">
        <f>'PMD CAPITAL EXP F.xii'!F28+'AGRIC CAPITAL EXP F.xii'!F28+'FINANCE CAPITAL EXP F.xii'!F16+'WORKS CAPITAL EXP F.xii'!F28+'ESD CAPITAL EXP F.xii'!F28+'PHC CAPITAL EXP F.xii'!F28+'WATSAN CAPITAL EXP F.xii'!F30</f>
        <v>50000000</v>
      </c>
    </row>
    <row r="8" spans="1:5" x14ac:dyDescent="0.25">
      <c r="A8" s="20">
        <v>32010400</v>
      </c>
      <c r="B8" s="21" t="s">
        <v>510</v>
      </c>
      <c r="C8" s="28">
        <f>'PMD CAPITAL EXP F.xii'!D34+'AGRIC CAPITAL EXP F.xii'!D34+'FINANCE CAPITAL EXP F.xii'!D22+'WORKS CAPITAL EXP F.xii'!D34+'ESD CAPITAL EXP F.xii'!D34+'PHC CAPITAL EXP F.xii'!D34+'WATSAN CAPITAL EXP F.xii'!D36</f>
        <v>230000000</v>
      </c>
      <c r="D8" s="28">
        <f>'PMD CAPITAL EXP F.xii'!E34+'AGRIC CAPITAL EXP F.xii'!E34+'FINANCE CAPITAL EXP F.xii'!E22+'WORKS CAPITAL EXP F.xii'!E34+'ESD CAPITAL EXP F.xii'!E34+'PHC CAPITAL EXP F.xii'!E34+'WATSAN CAPITAL EXP F.xii'!E36</f>
        <v>191626940.58000001</v>
      </c>
      <c r="E8" s="28">
        <f>'PMD CAPITAL EXP F.xii'!F34+'AGRIC CAPITAL EXP F.xii'!F34+'FINANCE CAPITAL EXP F.xii'!F22+'WORKS CAPITAL EXP F.xii'!F34+'ESD CAPITAL EXP F.xii'!F34+'PHC CAPITAL EXP F.xii'!F34+'WATSAN CAPITAL EXP F.xii'!F36</f>
        <v>220000000</v>
      </c>
    </row>
    <row r="9" spans="1:5" x14ac:dyDescent="0.25">
      <c r="A9" s="20">
        <v>32010500</v>
      </c>
      <c r="B9" s="21" t="s">
        <v>511</v>
      </c>
      <c r="C9" s="28">
        <f>'PMD CAPITAL EXP F.xii'!D40+'AGRIC CAPITAL EXP F.xii'!D40+'FINANCE CAPITAL EXP F.xii'!D28+'WORKS CAPITAL EXP F.xii'!D40+'ESD CAPITAL EXP F.xii'!D40+'PHC CAPITAL EXP F.xii'!D40+'WATSAN CAPITAL EXP F.xii'!D42</f>
        <v>0</v>
      </c>
      <c r="D9" s="28">
        <f>'PMD CAPITAL EXP F.xii'!E40+'AGRIC CAPITAL EXP F.xii'!E40+'FINANCE CAPITAL EXP F.xii'!E28+'WORKS CAPITAL EXP F.xii'!E40+'ESD CAPITAL EXP F.xii'!E40+'PHC CAPITAL EXP F.xii'!E40+'WATSAN CAPITAL EXP F.xii'!E42</f>
        <v>0</v>
      </c>
      <c r="E9" s="28">
        <f>'PMD CAPITAL EXP F.xii'!F40+'AGRIC CAPITAL EXP F.xii'!F40+'FINANCE CAPITAL EXP F.xii'!F28+'WORKS CAPITAL EXP F.xii'!F40+'ESD CAPITAL EXP F.xii'!F40+'PHC CAPITAL EXP F.xii'!F40+'WATSAN CAPITAL EXP F.xii'!F42</f>
        <v>13000000</v>
      </c>
    </row>
    <row r="10" spans="1:5" x14ac:dyDescent="0.25">
      <c r="A10" s="20">
        <v>32010600</v>
      </c>
      <c r="B10" s="21" t="s">
        <v>512</v>
      </c>
      <c r="C10" s="28">
        <f>'PMD CAPITAL EXP F.xii'!D49+'AGRIC CAPITAL EXP F.xii'!D49+'FINANCE CAPITAL EXP F.xii'!D37+'WORKS CAPITAL EXP F.xii'!D49+'ESD CAPITAL EXP F.xii'!D49+'PHC CAPITAL EXP F.xii'!D49+'WATSAN CAPITAL EXP F.xii'!D51</f>
        <v>4000000</v>
      </c>
      <c r="D10" s="28">
        <f>'PMD CAPITAL EXP F.xii'!E49+'AGRIC CAPITAL EXP F.xii'!E49+'FINANCE CAPITAL EXP F.xii'!E37+'WORKS CAPITAL EXP F.xii'!E49+'ESD CAPITAL EXP F.xii'!E49+'PHC CAPITAL EXP F.xii'!E49+'WATSAN CAPITAL EXP F.xii'!E51</f>
        <v>0</v>
      </c>
      <c r="E10" s="28">
        <f>'PMD CAPITAL EXP F.xii'!F49+'AGRIC CAPITAL EXP F.xii'!F49+'FINANCE CAPITAL EXP F.xii'!F37+'WORKS CAPITAL EXP F.xii'!F49+'ESD CAPITAL EXP F.xii'!F49+'PHC CAPITAL EXP F.xii'!F49+'WATSAN CAPITAL EXP F.xii'!F51</f>
        <v>38000000</v>
      </c>
    </row>
    <row r="11" spans="1:5" x14ac:dyDescent="0.25">
      <c r="A11" s="20">
        <v>32010900</v>
      </c>
      <c r="B11" s="21" t="s">
        <v>513</v>
      </c>
      <c r="C11" s="28">
        <f>'PMD CAPITAL EXP F.xii'!D56+'AGRIC CAPITAL EXP F.xii'!D56+'FINANCE CAPITAL EXP F.xii'!D44+'WORKS CAPITAL EXP F.xii'!D56+'ESD CAPITAL EXP F.xii'!D56+'PHC CAPITAL EXP F.xii'!D56+'WATSAN CAPITAL EXP F.xii'!D58</f>
        <v>863014411.75999999</v>
      </c>
      <c r="D11" s="28">
        <f>'PMD CAPITAL EXP F.xii'!E56+'AGRIC CAPITAL EXP F.xii'!E56+'FINANCE CAPITAL EXP F.xii'!E44+'WORKS CAPITAL EXP F.xii'!E56+'ESD CAPITAL EXP F.xii'!E56+'PHC CAPITAL EXP F.xii'!E56+'WATSAN CAPITAL EXP F.xii'!E58</f>
        <v>608358235.27999997</v>
      </c>
      <c r="E11" s="28">
        <f>'PMD CAPITAL EXP F.xii'!F56+'AGRIC CAPITAL EXP F.xii'!F56+'FINANCE CAPITAL EXP F.xii'!F44+'WORKS CAPITAL EXP F.xii'!F56+'ESD CAPITAL EXP F.xii'!F56+'PHC CAPITAL EXP F.xii'!F56+'WATSAN CAPITAL EXP F.xii'!F58</f>
        <v>471250000</v>
      </c>
    </row>
    <row r="12" spans="1:5" x14ac:dyDescent="0.25">
      <c r="A12" s="20">
        <v>32020100</v>
      </c>
      <c r="B12" s="21" t="s">
        <v>514</v>
      </c>
      <c r="C12" s="28">
        <f>'PMD CAPITAL EXP F.xii'!D68+'AGRIC CAPITAL EXP F.xii'!D76+'FINANCE CAPITAL EXP F.xii'!D56+'WORKS CAPITAL EXP F.xii'!D68+'ESD CAPITAL EXP F.xii'!D68+'PHC CAPITAL EXP F.xii'!D68+'WATSAN CAPITAL EXP F.xii'!D70</f>
        <v>0</v>
      </c>
      <c r="D12" s="28">
        <f>'PMD CAPITAL EXP F.xii'!E68+'AGRIC CAPITAL EXP F.xii'!E76+'FINANCE CAPITAL EXP F.xii'!E56+'WORKS CAPITAL EXP F.xii'!E68+'ESD CAPITAL EXP F.xii'!E68+'PHC CAPITAL EXP F.xii'!E68+'WATSAN CAPITAL EXP F.xii'!E70</f>
        <v>0</v>
      </c>
      <c r="E12" s="28">
        <f>'PMD CAPITAL EXP F.xii'!F68+'AGRIC CAPITAL EXP F.xii'!F76+'FINANCE CAPITAL EXP F.xii'!F56+'WORKS CAPITAL EXP F.xii'!F68+'ESD CAPITAL EXP F.xii'!F68+'PHC CAPITAL EXP F.xii'!F68+'WATSAN CAPITAL EXP F.xii'!F70</f>
        <v>0</v>
      </c>
    </row>
    <row r="13" spans="1:5" x14ac:dyDescent="0.25">
      <c r="A13" s="20">
        <v>32030100</v>
      </c>
      <c r="B13" s="21" t="s">
        <v>464</v>
      </c>
      <c r="C13" s="28">
        <f>'PMD CAPITAL EXP F.xii'!D75+'AGRIC CAPITAL EXP F.xii'!D83+'FINANCE CAPITAL EXP F.xii'!D63+'WORKS CAPITAL EXP F.xii'!D75+'ESD CAPITAL EXP F.xii'!D75+'PHC CAPITAL EXP F.xii'!D75+'WATSAN CAPITAL EXP F.xii'!D77</f>
        <v>3000000</v>
      </c>
      <c r="D13" s="28">
        <f>'PMD CAPITAL EXP F.xii'!E75+'AGRIC CAPITAL EXP F.xii'!E83+'FINANCE CAPITAL EXP F.xii'!E63+'WORKS CAPITAL EXP F.xii'!E75+'ESD CAPITAL EXP F.xii'!E75+'PHC CAPITAL EXP F.xii'!E75+'WATSAN CAPITAL EXP F.xii'!E77</f>
        <v>1000000</v>
      </c>
      <c r="E13" s="28">
        <f>'PMD CAPITAL EXP F.xii'!F75+'AGRIC CAPITAL EXP F.xii'!F83+'FINANCE CAPITAL EXP F.xii'!F63+'WORKS CAPITAL EXP F.xii'!F75+'ESD CAPITAL EXP F.xii'!F75+'PHC CAPITAL EXP F.xii'!F75+'WATSAN CAPITAL EXP F.xii'!F77</f>
        <v>3000000</v>
      </c>
    </row>
    <row r="14" spans="1:5" x14ac:dyDescent="0.25">
      <c r="A14" s="20">
        <v>32011000</v>
      </c>
      <c r="B14" s="21" t="s">
        <v>553</v>
      </c>
      <c r="C14" s="28">
        <f>'PMD CAPITAL EXP F.xii'!D81+'AGRIC CAPITAL EXP F.xii'!D89+'FINANCE CAPITAL EXP F.xii'!D69+'WORKS CAPITAL EXP F.xii'!D81+'ESD CAPITAL EXP F.xii'!D81+'PHC CAPITAL EXP F.xii'!D81+'WATSAN CAPITAL EXP F.xii'!D83</f>
        <v>0</v>
      </c>
      <c r="D14" s="28">
        <f>'PMD CAPITAL EXP F.xii'!E81+'AGRIC CAPITAL EXP F.xii'!E89+'FINANCE CAPITAL EXP F.xii'!E69+'WORKS CAPITAL EXP F.xii'!E81+'ESD CAPITAL EXP F.xii'!E81+'PHC CAPITAL EXP F.xii'!E81+'WATSAN CAPITAL EXP F.xii'!E83</f>
        <v>0</v>
      </c>
      <c r="E14" s="28">
        <f>'PMD CAPITAL EXP F.xii'!F81+'AGRIC CAPITAL EXP F.xii'!F89+'FINANCE CAPITAL EXP F.xii'!F69+'WORKS CAPITAL EXP F.xii'!F81+'ESD CAPITAL EXP F.xii'!F81+'PHC CAPITAL EXP F.xii'!F81+'WATSAN CAPITAL EXP F.xii'!F83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hidden="1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515</v>
      </c>
      <c r="C28" s="29">
        <f>SUM(C5:C27)</f>
        <v>2443134011.1400003</v>
      </c>
      <c r="D28" s="29">
        <f t="shared" ref="D28:E28" si="0">SUM(D5:D27)</f>
        <v>1508663848.8899999</v>
      </c>
      <c r="E28" s="29">
        <f t="shared" si="0"/>
        <v>3306734989.0099998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527</v>
      </c>
      <c r="B1" s="67"/>
      <c r="C1" s="67"/>
      <c r="D1" s="67"/>
      <c r="E1" s="67"/>
    </row>
    <row r="2" spans="1:5" ht="39.6" customHeight="1" x14ac:dyDescent="0.25">
      <c r="A2" s="69" t="s">
        <v>811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480</v>
      </c>
      <c r="C4" s="50" t="s">
        <v>596</v>
      </c>
      <c r="D4" s="50" t="s">
        <v>597</v>
      </c>
      <c r="E4" s="50" t="s">
        <v>598</v>
      </c>
    </row>
    <row r="5" spans="1:5" x14ac:dyDescent="0.25">
      <c r="A5" s="25" t="s">
        <v>516</v>
      </c>
      <c r="B5" s="27" t="s">
        <v>481</v>
      </c>
      <c r="C5" s="11">
        <v>0</v>
      </c>
      <c r="D5" s="11">
        <v>0</v>
      </c>
      <c r="E5" s="11">
        <v>0</v>
      </c>
    </row>
    <row r="6" spans="1:5" x14ac:dyDescent="0.25">
      <c r="A6" s="25" t="s">
        <v>517</v>
      </c>
      <c r="B6" s="27" t="s">
        <v>482</v>
      </c>
      <c r="C6" s="11">
        <v>0</v>
      </c>
      <c r="D6" s="11">
        <v>0</v>
      </c>
      <c r="E6" s="11">
        <v>0</v>
      </c>
    </row>
    <row r="7" spans="1:5" x14ac:dyDescent="0.25">
      <c r="A7" s="25" t="s">
        <v>518</v>
      </c>
      <c r="B7" s="27" t="s">
        <v>483</v>
      </c>
      <c r="C7" s="11">
        <v>0</v>
      </c>
      <c r="D7" s="11">
        <v>0</v>
      </c>
      <c r="E7" s="11">
        <v>0</v>
      </c>
    </row>
    <row r="8" spans="1:5" x14ac:dyDescent="0.25">
      <c r="A8" s="25" t="s">
        <v>519</v>
      </c>
      <c r="B8" s="21" t="s">
        <v>761</v>
      </c>
      <c r="C8" s="11">
        <f>'PMD CAPITAL EXP F.xii'!D6</f>
        <v>530525746</v>
      </c>
      <c r="D8" s="11">
        <f>'PMD CAPITAL EXP F.xii'!E6</f>
        <v>318707264.20000005</v>
      </c>
      <c r="E8" s="11">
        <f>'PMD CAPITAL EXP F.xii'!F6</f>
        <v>720017488.52999997</v>
      </c>
    </row>
    <row r="9" spans="1:5" x14ac:dyDescent="0.25">
      <c r="A9" s="25" t="s">
        <v>520</v>
      </c>
      <c r="B9" s="21" t="s">
        <v>484</v>
      </c>
      <c r="C9" s="11">
        <f>'AGRIC CAPITAL EXP F.xii'!D6</f>
        <v>886014411.75999999</v>
      </c>
      <c r="D9" s="11">
        <f>'AGRIC CAPITAL EXP F.xii'!E6</f>
        <v>609358235.27999997</v>
      </c>
      <c r="E9" s="11">
        <f>'AGRIC CAPITAL EXP F.xii'!F6</f>
        <v>491250000</v>
      </c>
    </row>
    <row r="10" spans="1:5" x14ac:dyDescent="0.25">
      <c r="A10" s="25" t="s">
        <v>521</v>
      </c>
      <c r="B10" s="21" t="s">
        <v>485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1578751959.4799998</v>
      </c>
    </row>
    <row r="11" spans="1:5" x14ac:dyDescent="0.25">
      <c r="A11" s="25" t="s">
        <v>522</v>
      </c>
      <c r="B11" s="21" t="s">
        <v>486</v>
      </c>
      <c r="C11" s="11">
        <f>'WORKS CAPITAL EXP F.xii'!D6</f>
        <v>306176468</v>
      </c>
      <c r="D11" s="11">
        <f>'WORKS CAPITAL EXP F.xii'!E6</f>
        <v>60729045</v>
      </c>
      <c r="E11" s="11">
        <f>'WORKS CAPITAL EXP F.xii'!F6</f>
        <v>94000000</v>
      </c>
    </row>
    <row r="12" spans="1:5" x14ac:dyDescent="0.25">
      <c r="A12" s="25" t="s">
        <v>523</v>
      </c>
      <c r="B12" s="21" t="s">
        <v>487</v>
      </c>
      <c r="C12" s="11">
        <f>'ESD CAPITAL EXP F.xii'!D6</f>
        <v>175000000</v>
      </c>
      <c r="D12" s="11">
        <f>'ESD CAPITAL EXP F.xii'!E6</f>
        <v>27739304.41</v>
      </c>
      <c r="E12" s="11">
        <f>'ESD CAPITAL EXP F.xii'!F6</f>
        <v>73000000</v>
      </c>
    </row>
    <row r="13" spans="1:5" x14ac:dyDescent="0.25">
      <c r="A13" s="25" t="s">
        <v>524</v>
      </c>
      <c r="B13" s="21" t="s">
        <v>768</v>
      </c>
      <c r="C13" s="11">
        <f>'PHC CAPITAL EXP F.xii'!D6</f>
        <v>434760844</v>
      </c>
      <c r="D13" s="11">
        <f>'PHC CAPITAL EXP F.xii'!E6</f>
        <v>428000000</v>
      </c>
      <c r="E13" s="11">
        <f>'PHC CAPITAL EXP F.xii'!F6</f>
        <v>230000000</v>
      </c>
    </row>
    <row r="14" spans="1:5" x14ac:dyDescent="0.25">
      <c r="A14" s="25" t="s">
        <v>525</v>
      </c>
      <c r="B14" s="21" t="s">
        <v>488</v>
      </c>
      <c r="C14" s="11">
        <f>'WATSAN CAPITAL EXP F.xii'!D6</f>
        <v>110656541.38</v>
      </c>
      <c r="D14" s="11">
        <f>'WATSAN CAPITAL EXP F.xii'!E6</f>
        <v>64130000</v>
      </c>
      <c r="E14" s="11">
        <f>'WATSAN CAPITAL EXP F.xii'!F6</f>
        <v>119715541</v>
      </c>
    </row>
    <row r="15" spans="1:5" x14ac:dyDescent="0.25">
      <c r="A15" s="25" t="s">
        <v>526</v>
      </c>
      <c r="B15" s="27" t="s">
        <v>489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472</v>
      </c>
      <c r="C25" s="11">
        <f>SUM(C5:C24)</f>
        <v>2443134011.1400003</v>
      </c>
      <c r="D25" s="11">
        <f t="shared" ref="D25:E25" si="0">SUM(D5:D24)</f>
        <v>1508663848.8899999</v>
      </c>
      <c r="E25" s="11">
        <f t="shared" si="0"/>
        <v>3306734989.0099998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A2" zoomScale="90" zoomScaleNormal="140" zoomScaleSheetLayoutView="90" workbookViewId="0">
      <selection activeCell="E6" sqref="E6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812</v>
      </c>
      <c r="B3" s="69"/>
      <c r="C3" s="69"/>
      <c r="D3" s="69"/>
      <c r="E3" s="69"/>
    </row>
    <row r="4" spans="1:5" x14ac:dyDescent="0.25">
      <c r="A4" s="68" t="s">
        <v>758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6340923</v>
      </c>
      <c r="D7" s="12">
        <f t="shared" ref="D7:E7" si="0">D8+D13+D20</f>
        <v>6340923</v>
      </c>
      <c r="E7" s="12">
        <f t="shared" si="0"/>
        <v>6340923</v>
      </c>
    </row>
    <row r="8" spans="1:5" s="1" customFormat="1" x14ac:dyDescent="0.25">
      <c r="A8" s="3">
        <v>2101</v>
      </c>
      <c r="B8" s="3" t="s">
        <v>5</v>
      </c>
      <c r="C8" s="12">
        <f>C9</f>
        <v>6340923</v>
      </c>
      <c r="D8" s="12">
        <f t="shared" ref="D8:E8" si="1">D9</f>
        <v>6340923</v>
      </c>
      <c r="E8" s="12">
        <f t="shared" si="1"/>
        <v>6340923</v>
      </c>
    </row>
    <row r="9" spans="1:5" s="1" customFormat="1" x14ac:dyDescent="0.25">
      <c r="A9" s="3">
        <v>210101</v>
      </c>
      <c r="B9" s="3" t="s">
        <v>6</v>
      </c>
      <c r="C9" s="12">
        <f>SUM(C10:C12)</f>
        <v>6340923</v>
      </c>
      <c r="D9" s="12">
        <f t="shared" ref="D9:E9" si="2">SUM(D10:D12)</f>
        <v>6340923</v>
      </c>
      <c r="E9" s="12">
        <f t="shared" si="2"/>
        <v>6340923</v>
      </c>
    </row>
    <row r="10" spans="1:5" x14ac:dyDescent="0.25">
      <c r="A10" s="59">
        <v>21010101</v>
      </c>
      <c r="B10" s="48" t="s">
        <v>5</v>
      </c>
      <c r="C10" s="41">
        <v>6340923</v>
      </c>
      <c r="D10" s="41">
        <v>6340923</v>
      </c>
      <c r="E10" s="41">
        <v>6340923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topLeftCell="A36" zoomScale="90" zoomScaleNormal="140" zoomScaleSheetLayoutView="90" workbookViewId="0">
      <selection activeCell="C52" sqref="C52"/>
    </sheetView>
  </sheetViews>
  <sheetFormatPr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813</v>
      </c>
      <c r="B4" s="69"/>
      <c r="C4" s="69"/>
      <c r="D4" s="69"/>
      <c r="E4" s="69"/>
    </row>
    <row r="5" spans="1:5" x14ac:dyDescent="0.25">
      <c r="A5" s="68" t="s">
        <v>758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300140476</v>
      </c>
      <c r="D7" s="12">
        <f t="shared" ref="D7:E7" si="0">D8+D84+D88+D93</f>
        <v>247353000</v>
      </c>
      <c r="E7" s="12">
        <f t="shared" si="0"/>
        <v>352140476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300140476</v>
      </c>
      <c r="D8" s="12">
        <f t="shared" ref="D8:E8" si="1">D9+D14+D22+D36+D45+D48+D54+D63+D67+D70</f>
        <v>247353000</v>
      </c>
      <c r="E8" s="12">
        <f t="shared" si="1"/>
        <v>352140476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6497000</v>
      </c>
      <c r="E9" s="12">
        <f t="shared" si="2"/>
        <v>22000000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3251000</v>
      </c>
      <c r="E11" s="41">
        <v>7000000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x14ac:dyDescent="0.25">
      <c r="A13" s="43">
        <v>22020104</v>
      </c>
      <c r="B13" s="44" t="s">
        <v>26</v>
      </c>
      <c r="C13" s="41"/>
      <c r="D13" s="41">
        <v>3246000</v>
      </c>
      <c r="E13" s="41">
        <v>15000000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3910000</v>
      </c>
      <c r="E22" s="12">
        <f t="shared" si="3"/>
        <v>6000000</v>
      </c>
    </row>
    <row r="23" spans="1:5" x14ac:dyDescent="0.25">
      <c r="A23" s="43">
        <v>22020301</v>
      </c>
      <c r="B23" s="44" t="s">
        <v>36</v>
      </c>
      <c r="C23" s="41">
        <v>6000000</v>
      </c>
      <c r="D23" s="41">
        <v>3910000</v>
      </c>
      <c r="E23" s="41">
        <v>6000000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1922000</v>
      </c>
      <c r="E36" s="12">
        <f t="shared" si="4"/>
        <v>5000000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x14ac:dyDescent="0.25">
      <c r="A38" s="43">
        <v>22020402</v>
      </c>
      <c r="B38" s="44" t="s">
        <v>51</v>
      </c>
      <c r="C38" s="41">
        <v>3000000</v>
      </c>
      <c r="D38" s="41">
        <v>1922000</v>
      </c>
      <c r="E38" s="41">
        <v>5000000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276640476</v>
      </c>
      <c r="D48" s="12">
        <f t="shared" ref="D48:E48" si="6">SUM(D49:D53)</f>
        <v>229000000</v>
      </c>
      <c r="E48" s="12">
        <f t="shared" si="6"/>
        <v>306640476</v>
      </c>
    </row>
    <row r="49" spans="1:5" x14ac:dyDescent="0.25">
      <c r="A49" s="43">
        <v>22020601</v>
      </c>
      <c r="B49" s="44" t="s">
        <v>62</v>
      </c>
      <c r="C49" s="41">
        <v>270640476</v>
      </c>
      <c r="D49" s="41">
        <v>223000000</v>
      </c>
      <c r="E49" s="41">
        <v>300640476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1220000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1220000</v>
      </c>
      <c r="E64" s="4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4804000</v>
      </c>
      <c r="E70" s="12">
        <f t="shared" si="10"/>
        <v>10000000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2702000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2102000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A2" zoomScale="90" zoomScaleNormal="140" zoomScaleSheetLayoutView="90" workbookViewId="0">
      <selection activeCell="E5" sqref="E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814</v>
      </c>
      <c r="B3" s="69"/>
      <c r="C3" s="69"/>
      <c r="D3" s="69"/>
      <c r="E3" s="69"/>
    </row>
    <row r="4" spans="1:5" x14ac:dyDescent="0.25">
      <c r="A4" s="68" t="s">
        <v>759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20475000</v>
      </c>
      <c r="D7" s="12">
        <f t="shared" ref="D7:E7" si="0">D8+D13+D20</f>
        <v>20475000</v>
      </c>
      <c r="E7" s="12">
        <f t="shared" si="0"/>
        <v>20475000</v>
      </c>
    </row>
    <row r="8" spans="1:5" s="1" customFormat="1" x14ac:dyDescent="0.25">
      <c r="A8" s="3">
        <v>2101</v>
      </c>
      <c r="B8" s="3" t="s">
        <v>5</v>
      </c>
      <c r="C8" s="12">
        <f>C9</f>
        <v>20475000</v>
      </c>
      <c r="D8" s="12">
        <f t="shared" ref="D8:E8" si="1">D9</f>
        <v>20475000</v>
      </c>
      <c r="E8" s="12">
        <f t="shared" si="1"/>
        <v>20475000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20475000</v>
      </c>
      <c r="D9" s="12">
        <f t="shared" ref="D9:E9" si="2">SUM(D10:D12)</f>
        <v>20475000</v>
      </c>
      <c r="E9" s="12">
        <f t="shared" si="2"/>
        <v>20475000</v>
      </c>
    </row>
    <row r="10" spans="1:5" x14ac:dyDescent="0.25">
      <c r="A10" s="59">
        <v>21010101</v>
      </c>
      <c r="B10" s="48" t="s">
        <v>5</v>
      </c>
      <c r="C10" s="41">
        <v>20475000</v>
      </c>
      <c r="D10" s="41">
        <v>20475000</v>
      </c>
      <c r="E10" s="41">
        <v>20475000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zoomScale="90" zoomScaleNormal="140" zoomScaleSheetLayoutView="90" workbookViewId="0">
      <selection activeCell="E11" sqref="E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815</v>
      </c>
      <c r="B4" s="69"/>
      <c r="C4" s="69"/>
      <c r="D4" s="69"/>
      <c r="E4" s="69"/>
    </row>
    <row r="5" spans="1:5" x14ac:dyDescent="0.25">
      <c r="A5" s="68" t="s">
        <v>759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17500000</v>
      </c>
      <c r="D7" s="12">
        <f t="shared" ref="D7:E7" si="0">D8+D84+D88+D93</f>
        <v>9655000</v>
      </c>
      <c r="E7" s="12">
        <f t="shared" si="0"/>
        <v>70000000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17500000</v>
      </c>
      <c r="D8" s="12">
        <f t="shared" ref="D8:E8" si="1">D9+D14+D22+D36+D45+D48+D54+D63+D67+D70</f>
        <v>9655000</v>
      </c>
      <c r="E8" s="12">
        <f t="shared" si="1"/>
        <v>70000000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1200000</v>
      </c>
      <c r="E9" s="12">
        <f t="shared" si="2"/>
        <v>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1200000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3300000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3300000</v>
      </c>
      <c r="E23" s="41">
        <v>5000000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700000</v>
      </c>
      <c r="E36" s="12">
        <f t="shared" si="4"/>
        <v>6000000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500000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200000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</v>
      </c>
      <c r="D63" s="12">
        <f t="shared" ref="D63:E63" si="8">SUM(D64:D66)</f>
        <v>800000</v>
      </c>
      <c r="E63" s="12">
        <f t="shared" si="8"/>
        <v>2000000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>
        <v>800000</v>
      </c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3655000</v>
      </c>
      <c r="E70" s="12">
        <f t="shared" si="10"/>
        <v>53000000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1005000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2650000</v>
      </c>
      <c r="E76" s="41">
        <v>50000000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zoomScale="90" zoomScaleNormal="140" zoomScaleSheetLayoutView="90" workbookViewId="0">
      <selection activeCell="E11" sqref="E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816</v>
      </c>
      <c r="B3" s="69"/>
      <c r="C3" s="69"/>
      <c r="D3" s="69"/>
      <c r="E3" s="69"/>
    </row>
    <row r="4" spans="1:5" x14ac:dyDescent="0.25">
      <c r="A4" s="68" t="s">
        <v>760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34065505</v>
      </c>
      <c r="D7" s="12">
        <f t="shared" ref="D7:E7" si="0">D8+D13+D20</f>
        <v>31487540.899999999</v>
      </c>
      <c r="E7" s="12">
        <f t="shared" si="0"/>
        <v>31487540.899999999</v>
      </c>
    </row>
    <row r="8" spans="1:5" s="1" customFormat="1" x14ac:dyDescent="0.25">
      <c r="A8" s="3">
        <v>2101</v>
      </c>
      <c r="B8" s="3" t="s">
        <v>5</v>
      </c>
      <c r="C8" s="12">
        <f>C9</f>
        <v>34065505</v>
      </c>
      <c r="D8" s="12">
        <f t="shared" ref="D8:E8" si="1">D9</f>
        <v>31487540.899999999</v>
      </c>
      <c r="E8" s="12">
        <f t="shared" si="1"/>
        <v>31487540.899999999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34065505</v>
      </c>
      <c r="D9" s="12">
        <f t="shared" ref="D9:E9" si="2">SUM(D10:D12)</f>
        <v>31487540.899999999</v>
      </c>
      <c r="E9" s="12">
        <f t="shared" si="2"/>
        <v>31487540.899999999</v>
      </c>
    </row>
    <row r="10" spans="1:5" x14ac:dyDescent="0.25">
      <c r="A10" s="59">
        <v>21010101</v>
      </c>
      <c r="B10" s="48" t="s">
        <v>5</v>
      </c>
      <c r="C10" s="41">
        <v>34065505</v>
      </c>
      <c r="D10" s="41">
        <v>31487540.899999999</v>
      </c>
      <c r="E10" s="41">
        <v>31487540.899999999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90" zoomScaleNormal="140" zoomScaleSheetLayoutView="90" workbookViewId="0">
      <selection activeCell="E10" sqref="E10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817</v>
      </c>
      <c r="B4" s="69"/>
      <c r="C4" s="69"/>
      <c r="D4" s="69"/>
      <c r="E4" s="69"/>
    </row>
    <row r="5" spans="1:5" x14ac:dyDescent="0.25">
      <c r="A5" s="68" t="s">
        <v>760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27100000</v>
      </c>
      <c r="D7" s="12">
        <f t="shared" ref="D7:E7" si="0">D8+D84+D88+D93</f>
        <v>21482000</v>
      </c>
      <c r="E7" s="12">
        <f t="shared" si="0"/>
        <v>29810000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27100000</v>
      </c>
      <c r="D8" s="12">
        <f t="shared" ref="D8:E8" si="1">D9+D14+D22+D36+D45+D48+D54+D63+D67+D70</f>
        <v>21482000</v>
      </c>
      <c r="E8" s="12">
        <f t="shared" si="1"/>
        <v>29810000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9000000</v>
      </c>
      <c r="D9" s="12">
        <f t="shared" ref="D9:E9" si="2">SUM(D10:D13)</f>
        <v>7285000</v>
      </c>
      <c r="E9" s="12">
        <f t="shared" si="2"/>
        <v>9900000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9000000</v>
      </c>
      <c r="D11" s="41">
        <v>7285000</v>
      </c>
      <c r="E11" s="41">
        <v>9900000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950000</v>
      </c>
      <c r="E22" s="12">
        <f t="shared" si="3"/>
        <v>1100000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950000</v>
      </c>
      <c r="E23" s="41">
        <v>1100000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594000</v>
      </c>
      <c r="E36" s="12">
        <f t="shared" si="4"/>
        <v>2750000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594000</v>
      </c>
      <c r="E37" s="41">
        <v>2200000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/>
      <c r="E38" s="41">
        <v>550000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1100000</v>
      </c>
      <c r="D63" s="12">
        <f t="shared" ref="D63:E63" si="8">SUM(D64:D66)</f>
        <v>538000</v>
      </c>
      <c r="E63" s="12">
        <f t="shared" si="8"/>
        <v>1210000</v>
      </c>
    </row>
    <row r="64" spans="1:5" x14ac:dyDescent="0.25">
      <c r="A64" s="43">
        <v>22020801</v>
      </c>
      <c r="B64" s="44" t="s">
        <v>77</v>
      </c>
      <c r="C64" s="41">
        <v>1100000</v>
      </c>
      <c r="D64" s="41">
        <v>538000</v>
      </c>
      <c r="E64" s="41">
        <v>1210000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13500000</v>
      </c>
      <c r="D70" s="12">
        <f t="shared" ref="D70:E70" si="10">SUM(D71:D83)</f>
        <v>12115000</v>
      </c>
      <c r="E70" s="12">
        <f t="shared" si="10"/>
        <v>14850000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2000000</v>
      </c>
      <c r="E71" s="41">
        <v>2200000</v>
      </c>
    </row>
    <row r="72" spans="1:5" x14ac:dyDescent="0.25">
      <c r="A72" s="43">
        <v>22021002</v>
      </c>
      <c r="B72" s="44" t="s">
        <v>85</v>
      </c>
      <c r="C72" s="41">
        <v>6500000</v>
      </c>
      <c r="D72" s="41">
        <v>5615000</v>
      </c>
      <c r="E72" s="41">
        <v>7150000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5000000</v>
      </c>
      <c r="D76" s="41">
        <v>4500000</v>
      </c>
      <c r="E76" s="41">
        <v>5500000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zoomScale="90" zoomScaleNormal="140" zoomScaleSheetLayoutView="90" workbookViewId="0">
      <selection activeCell="C22" sqref="C22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818</v>
      </c>
      <c r="B3" s="69"/>
      <c r="C3" s="69"/>
      <c r="D3" s="69"/>
      <c r="E3" s="69"/>
    </row>
    <row r="4" spans="1:5" x14ac:dyDescent="0.25">
      <c r="A4" s="68" t="s">
        <v>762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237111304</v>
      </c>
      <c r="D7" s="12">
        <f t="shared" ref="D7:E7" si="0">D8+D13+D20</f>
        <v>237111304</v>
      </c>
      <c r="E7" s="12">
        <f t="shared" si="0"/>
        <v>231855411</v>
      </c>
    </row>
    <row r="8" spans="1:5" s="1" customFormat="1" x14ac:dyDescent="0.25">
      <c r="A8" s="3">
        <v>2101</v>
      </c>
      <c r="B8" s="3" t="s">
        <v>5</v>
      </c>
      <c r="C8" s="12">
        <f>C9</f>
        <v>237111304</v>
      </c>
      <c r="D8" s="12">
        <f t="shared" ref="D8:E8" si="1">D9</f>
        <v>237111304</v>
      </c>
      <c r="E8" s="12">
        <f t="shared" si="1"/>
        <v>231855411</v>
      </c>
    </row>
    <row r="9" spans="1:5" s="1" customFormat="1" x14ac:dyDescent="0.25">
      <c r="A9" s="3">
        <v>210101</v>
      </c>
      <c r="B9" s="3" t="s">
        <v>6</v>
      </c>
      <c r="C9" s="12">
        <f>SUM(C10:C12)</f>
        <v>237111304</v>
      </c>
      <c r="D9" s="12">
        <f t="shared" ref="D9:E9" si="2">SUM(D10:D12)</f>
        <v>237111304</v>
      </c>
      <c r="E9" s="12">
        <f t="shared" si="2"/>
        <v>231855411</v>
      </c>
    </row>
    <row r="10" spans="1:5" x14ac:dyDescent="0.25">
      <c r="A10" s="59">
        <v>21010101</v>
      </c>
      <c r="B10" s="48" t="s">
        <v>5</v>
      </c>
      <c r="C10" s="41">
        <v>237111304</v>
      </c>
      <c r="D10" s="41">
        <v>237111304</v>
      </c>
      <c r="E10" s="41">
        <v>231855411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zoomScale="60" zoomScaleNormal="140" workbookViewId="0">
      <selection activeCell="F6" sqref="F6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819</v>
      </c>
      <c r="B4" s="69"/>
      <c r="C4" s="69"/>
      <c r="D4" s="69"/>
      <c r="E4" s="69"/>
    </row>
    <row r="5" spans="1:5" x14ac:dyDescent="0.25">
      <c r="A5" s="68" t="s">
        <v>762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248000000</v>
      </c>
      <c r="D7" s="12">
        <f t="shared" ref="D7:E7" si="0">D8+D84+D88+D93</f>
        <v>98097000</v>
      </c>
      <c r="E7" s="12">
        <f t="shared" si="0"/>
        <v>158500000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218000000</v>
      </c>
      <c r="D8" s="12">
        <f t="shared" ref="D8:E8" si="1">D9+D14+D22+D36+D45+D48+D54+D63+D67+D70</f>
        <v>98097000</v>
      </c>
      <c r="E8" s="12">
        <f t="shared" si="1"/>
        <v>158500000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4981000</v>
      </c>
      <c r="E9" s="12">
        <f t="shared" si="2"/>
        <v>8000000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4981000</v>
      </c>
      <c r="E11" s="41">
        <v>8000000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6000000</v>
      </c>
      <c r="D22" s="12">
        <f t="shared" ref="D22:E22" si="3">SUM(D23:D35)</f>
        <v>5204000</v>
      </c>
      <c r="E22" s="12">
        <f t="shared" si="3"/>
        <v>8000000</v>
      </c>
    </row>
    <row r="23" spans="1:5" x14ac:dyDescent="0.25">
      <c r="A23" s="43">
        <v>22020301</v>
      </c>
      <c r="B23" s="44" t="s">
        <v>36</v>
      </c>
      <c r="C23" s="41">
        <v>6000000</v>
      </c>
      <c r="D23" s="41">
        <v>5204000</v>
      </c>
      <c r="E23" s="41">
        <v>8000000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14500000</v>
      </c>
      <c r="D36" s="12">
        <f t="shared" ref="D36:E36" si="4">SUM(D37:D44)</f>
        <v>10773000</v>
      </c>
      <c r="E36" s="12">
        <f t="shared" si="4"/>
        <v>16000000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5220000</v>
      </c>
      <c r="E37" s="41">
        <v>8000000</v>
      </c>
    </row>
    <row r="38" spans="1:5" x14ac:dyDescent="0.25">
      <c r="A38" s="43">
        <v>22020402</v>
      </c>
      <c r="B38" s="44" t="s">
        <v>51</v>
      </c>
      <c r="C38" s="41">
        <v>3500000</v>
      </c>
      <c r="D38" s="41">
        <v>2750000</v>
      </c>
      <c r="E38" s="41">
        <v>4000000</v>
      </c>
    </row>
    <row r="39" spans="1:5" x14ac:dyDescent="0.25">
      <c r="A39" s="43">
        <v>22020403</v>
      </c>
      <c r="B39" s="44" t="s">
        <v>52</v>
      </c>
      <c r="C39" s="41">
        <v>4000000</v>
      </c>
      <c r="D39" s="41">
        <v>2803000</v>
      </c>
      <c r="E39" s="41">
        <v>4000000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102000000</v>
      </c>
      <c r="D45" s="12">
        <f t="shared" ref="D45:E45" si="5">SUM(D46:D47)</f>
        <v>56130000</v>
      </c>
      <c r="E45" s="12">
        <f t="shared" si="5"/>
        <v>80000000</v>
      </c>
    </row>
    <row r="46" spans="1:5" x14ac:dyDescent="0.25">
      <c r="A46" s="43">
        <v>22020501</v>
      </c>
      <c r="B46" s="44" t="s">
        <v>59</v>
      </c>
      <c r="C46" s="41">
        <v>102000000</v>
      </c>
      <c r="D46" s="41">
        <v>56130000</v>
      </c>
      <c r="E46" s="41">
        <v>80000000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3000000</v>
      </c>
      <c r="D48" s="12">
        <f t="shared" ref="D48:E48" si="6">SUM(D49:D53)</f>
        <v>1712000</v>
      </c>
      <c r="E48" s="12">
        <f t="shared" si="6"/>
        <v>5000000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x14ac:dyDescent="0.25">
      <c r="A51" s="43">
        <v>22020603</v>
      </c>
      <c r="B51" s="44" t="s">
        <v>64</v>
      </c>
      <c r="C51" s="41">
        <v>3000000</v>
      </c>
      <c r="D51" s="41">
        <v>1712000</v>
      </c>
      <c r="E51" s="41">
        <v>5000000</v>
      </c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1230000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1230000</v>
      </c>
      <c r="E64" s="4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86000000</v>
      </c>
      <c r="D70" s="12">
        <f t="shared" ref="D70:E70" si="10">SUM(D71:D83)</f>
        <v>18067000</v>
      </c>
      <c r="E70" s="12">
        <f t="shared" si="10"/>
        <v>39000000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2130000</v>
      </c>
      <c r="E71" s="41">
        <v>6000000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1240000</v>
      </c>
      <c r="E72" s="41">
        <v>3000000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30000000</v>
      </c>
      <c r="D76" s="41">
        <v>14697000</v>
      </c>
      <c r="E76" s="41">
        <v>30000000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50000000</v>
      </c>
      <c r="D81" s="41">
        <v>0</v>
      </c>
      <c r="E81" s="41">
        <v>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30000000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30000000</v>
      </c>
      <c r="D85" s="12">
        <f>SUM(D86:D87)</f>
        <v>0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30000000</v>
      </c>
      <c r="D86" s="41">
        <v>0</v>
      </c>
      <c r="E86" s="41">
        <v>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60" zoomScaleNormal="130" workbookViewId="0">
      <selection activeCell="A78" activeCellId="14" sqref="A8:XFD8 A18:XFD18 A29:XFD29 A36:XFD36 A38:XFD38 A57:XFD57 A59:XFD59 A61:XFD61 A65:XFD65 A69:XFD69 A71:XFD71 A73:XFD73 A76:XFD76 A77:XFD77 A78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820</v>
      </c>
      <c r="B2" s="68"/>
      <c r="C2" s="68"/>
      <c r="D2" s="68"/>
      <c r="E2" s="68"/>
    </row>
    <row r="3" spans="1:6" x14ac:dyDescent="0.25">
      <c r="A3" s="68" t="s">
        <v>762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601</v>
      </c>
      <c r="B6" s="4">
        <v>3</v>
      </c>
      <c r="C6" s="5" t="s">
        <v>113</v>
      </c>
      <c r="D6" s="11">
        <f>D7+D17+D28+D34+D40+D49+D56+D68+D75+D81</f>
        <v>530525746</v>
      </c>
      <c r="E6" s="11">
        <f>E7+E17+E28+E34+E40+E49+E56+E68+E75+E81</f>
        <v>318707264.20000005</v>
      </c>
      <c r="F6" s="11">
        <f>F7+F17+F28+F34+F40+F49+F56+F68+F75+F81</f>
        <v>720017488.52999997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251525746</v>
      </c>
      <c r="E7" s="11">
        <f>SUM(E8:E16)</f>
        <v>124780323.62</v>
      </c>
      <c r="F7" s="11">
        <f>SUM(F8:F16)</f>
        <v>329017488.52999997</v>
      </c>
    </row>
    <row r="8" spans="1:6" hidden="1" x14ac:dyDescent="0.25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32010102</v>
      </c>
      <c r="C9" s="44" t="s">
        <v>847</v>
      </c>
      <c r="D9" s="45">
        <v>231525746</v>
      </c>
      <c r="E9" s="45">
        <v>124780323.62</v>
      </c>
      <c r="F9" s="45">
        <v>229017488.53</v>
      </c>
    </row>
    <row r="10" spans="1:6" ht="60" x14ac:dyDescent="0.25">
      <c r="A10" s="44"/>
      <c r="B10" s="43">
        <v>32010103</v>
      </c>
      <c r="C10" s="44" t="s">
        <v>848</v>
      </c>
      <c r="D10" s="45">
        <v>20000000</v>
      </c>
      <c r="E10" s="45"/>
      <c r="F10" s="45">
        <v>100000000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45000000</v>
      </c>
      <c r="E17" s="11">
        <f t="shared" ref="E17:F17" si="0">SUM(E18:E27)</f>
        <v>2300000</v>
      </c>
      <c r="F17" s="11">
        <f t="shared" si="0"/>
        <v>100000000</v>
      </c>
    </row>
    <row r="18" spans="1:6" hidden="1" x14ac:dyDescent="0.25">
      <c r="A18" s="42" t="s">
        <v>603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3">
        <v>32010203</v>
      </c>
      <c r="C19" s="44" t="s">
        <v>849</v>
      </c>
      <c r="D19" s="45">
        <v>45000000</v>
      </c>
      <c r="E19" s="45">
        <v>2300000</v>
      </c>
      <c r="F19" s="45">
        <v>100000000</v>
      </c>
    </row>
    <row r="20" spans="1:6" hidden="1" x14ac:dyDescent="0.25">
      <c r="A20" s="46"/>
      <c r="B20" s="47"/>
      <c r="C20" s="44"/>
      <c r="D20" s="45"/>
      <c r="E20" s="45"/>
      <c r="F20" s="45"/>
    </row>
    <row r="21" spans="1:6" hidden="1" x14ac:dyDescent="0.25">
      <c r="A21" s="46"/>
      <c r="B21" s="47"/>
      <c r="C21" s="44"/>
      <c r="D21" s="45"/>
      <c r="E21" s="45"/>
      <c r="F21" s="45"/>
    </row>
    <row r="22" spans="1:6" hidden="1" x14ac:dyDescent="0.25">
      <c r="A22" s="46"/>
      <c r="B22" s="47"/>
      <c r="C22" s="44"/>
      <c r="D22" s="45"/>
      <c r="E22" s="45"/>
      <c r="F22" s="45"/>
    </row>
    <row r="23" spans="1:6" hidden="1" x14ac:dyDescent="0.25">
      <c r="A23" s="46"/>
      <c r="B23" s="47"/>
      <c r="C23" s="44"/>
      <c r="D23" s="45"/>
      <c r="E23" s="45"/>
      <c r="F23" s="45"/>
    </row>
    <row r="24" spans="1:6" hidden="1" x14ac:dyDescent="0.25">
      <c r="A24" s="46"/>
      <c r="B24" s="47"/>
      <c r="C24" s="44"/>
      <c r="D24" s="45"/>
      <c r="E24" s="45"/>
      <c r="F24" s="45"/>
    </row>
    <row r="25" spans="1:6" hidden="1" x14ac:dyDescent="0.25">
      <c r="A25" s="46"/>
      <c r="B25" s="47"/>
      <c r="C25" s="44"/>
      <c r="D25" s="45"/>
      <c r="E25" s="45"/>
      <c r="F25" s="45"/>
    </row>
    <row r="26" spans="1:6" hidden="1" x14ac:dyDescent="0.25">
      <c r="A26" s="46"/>
      <c r="B26" s="47"/>
      <c r="C26" s="44"/>
      <c r="D26" s="45"/>
      <c r="E26" s="45"/>
      <c r="F26" s="45"/>
    </row>
    <row r="27" spans="1:6" hidden="1" x14ac:dyDescent="0.25">
      <c r="A27" s="46"/>
      <c r="B27" s="47"/>
      <c r="C27" s="44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50000000</v>
      </c>
    </row>
    <row r="29" spans="1:6" hidden="1" x14ac:dyDescent="0.25">
      <c r="A29" s="42" t="s">
        <v>622</v>
      </c>
      <c r="B29" s="43">
        <v>32010301</v>
      </c>
      <c r="C29" s="44" t="s">
        <v>119</v>
      </c>
      <c r="D29" s="45"/>
      <c r="E29" s="45"/>
      <c r="F29" s="45"/>
    </row>
    <row r="30" spans="1:6" x14ac:dyDescent="0.25">
      <c r="A30" s="44"/>
      <c r="B30" s="43">
        <v>32010302</v>
      </c>
      <c r="C30" s="44" t="s">
        <v>850</v>
      </c>
      <c r="D30" s="45"/>
      <c r="E30" s="45"/>
      <c r="F30" s="45">
        <v>50000000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230000000</v>
      </c>
      <c r="E34" s="11">
        <f t="shared" ref="E34:F34" si="2">SUM(E35:E39)</f>
        <v>191626940.58000001</v>
      </c>
      <c r="F34" s="11">
        <f t="shared" si="2"/>
        <v>190000000</v>
      </c>
    </row>
    <row r="35" spans="1:6" ht="45" x14ac:dyDescent="0.25">
      <c r="A35" s="42" t="s">
        <v>623</v>
      </c>
      <c r="B35" s="43">
        <v>32010405</v>
      </c>
      <c r="C35" s="44" t="s">
        <v>851</v>
      </c>
      <c r="D35" s="45">
        <v>230000000</v>
      </c>
      <c r="E35" s="45">
        <v>191626940.58000001</v>
      </c>
      <c r="F35" s="45">
        <v>160000000</v>
      </c>
    </row>
    <row r="36" spans="1:6" hidden="1" x14ac:dyDescent="0.25">
      <c r="A36" s="42" t="s">
        <v>624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625</v>
      </c>
      <c r="B37" s="43">
        <v>32010407</v>
      </c>
      <c r="C37" s="44" t="s">
        <v>852</v>
      </c>
      <c r="D37" s="45"/>
      <c r="E37" s="45"/>
      <c r="F37" s="45">
        <v>30000000</v>
      </c>
    </row>
    <row r="38" spans="1:6" hidden="1" x14ac:dyDescent="0.25">
      <c r="A38" s="42" t="s">
        <v>626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13000000</v>
      </c>
    </row>
    <row r="41" spans="1:6" x14ac:dyDescent="0.25">
      <c r="A41" s="42" t="s">
        <v>627</v>
      </c>
      <c r="B41" s="43">
        <v>32010501</v>
      </c>
      <c r="C41" s="44" t="s">
        <v>264</v>
      </c>
      <c r="D41" s="45"/>
      <c r="E41" s="45"/>
      <c r="F41" s="45">
        <v>5000000</v>
      </c>
    </row>
    <row r="42" spans="1:6" x14ac:dyDescent="0.25">
      <c r="A42" s="44"/>
      <c r="B42" s="43">
        <v>32010502</v>
      </c>
      <c r="C42" s="44" t="s">
        <v>265</v>
      </c>
      <c r="D42" s="45"/>
      <c r="E42" s="45"/>
      <c r="F42" s="45">
        <v>5000000</v>
      </c>
    </row>
    <row r="43" spans="1:6" x14ac:dyDescent="0.25">
      <c r="A43" s="44"/>
      <c r="B43" s="43">
        <v>32010503</v>
      </c>
      <c r="C43" s="44" t="s">
        <v>853</v>
      </c>
      <c r="D43" s="45"/>
      <c r="E43" s="45"/>
      <c r="F43" s="45">
        <v>3000000</v>
      </c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4000000</v>
      </c>
      <c r="E49" s="11">
        <f t="shared" ref="E49:F49" si="4">SUM(E50:E55)</f>
        <v>0</v>
      </c>
      <c r="F49" s="11">
        <f t="shared" si="4"/>
        <v>38000000</v>
      </c>
    </row>
    <row r="50" spans="1:6" x14ac:dyDescent="0.25">
      <c r="A50" s="42" t="s">
        <v>628</v>
      </c>
      <c r="B50" s="43">
        <v>32010601</v>
      </c>
      <c r="C50" s="44" t="s">
        <v>268</v>
      </c>
      <c r="D50" s="45">
        <v>2000000</v>
      </c>
      <c r="E50" s="45"/>
      <c r="F50" s="45">
        <v>20000000</v>
      </c>
    </row>
    <row r="51" spans="1:6" x14ac:dyDescent="0.25">
      <c r="A51" s="42" t="s">
        <v>629</v>
      </c>
      <c r="B51" s="43">
        <v>32010602</v>
      </c>
      <c r="C51" s="44" t="s">
        <v>269</v>
      </c>
      <c r="D51" s="45">
        <v>2000000</v>
      </c>
      <c r="E51" s="45"/>
      <c r="F51" s="45">
        <v>10000000</v>
      </c>
    </row>
    <row r="52" spans="1:6" x14ac:dyDescent="0.25">
      <c r="A52" s="44"/>
      <c r="B52" s="43">
        <v>32010603</v>
      </c>
      <c r="C52" s="44" t="s">
        <v>854</v>
      </c>
      <c r="D52" s="45"/>
      <c r="E52" s="45"/>
      <c r="F52" s="45">
        <v>8000000</v>
      </c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630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634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637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638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639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640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40" zoomScaleSheetLayoutView="90" workbookViewId="0">
      <selection activeCell="E11" sqref="E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821</v>
      </c>
      <c r="B3" s="69"/>
      <c r="C3" s="69"/>
      <c r="D3" s="69"/>
      <c r="E3" s="69"/>
    </row>
    <row r="4" spans="1:5" x14ac:dyDescent="0.25">
      <c r="A4" s="68" t="s">
        <v>763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241081585</v>
      </c>
      <c r="D7" s="12">
        <f t="shared" ref="D7:E7" si="0">D8+D13+D20</f>
        <v>241081585</v>
      </c>
      <c r="E7" s="12">
        <f t="shared" si="0"/>
        <v>252288931</v>
      </c>
    </row>
    <row r="8" spans="1:5" s="1" customFormat="1" x14ac:dyDescent="0.25">
      <c r="A8" s="3">
        <v>2101</v>
      </c>
      <c r="B8" s="3" t="s">
        <v>5</v>
      </c>
      <c r="C8" s="12">
        <f>C9</f>
        <v>241081585</v>
      </c>
      <c r="D8" s="12">
        <f t="shared" ref="D8:E8" si="1">D9</f>
        <v>241081585</v>
      </c>
      <c r="E8" s="12">
        <f t="shared" si="1"/>
        <v>252288931</v>
      </c>
    </row>
    <row r="9" spans="1:5" s="1" customFormat="1" x14ac:dyDescent="0.25">
      <c r="A9" s="3">
        <v>210101</v>
      </c>
      <c r="B9" s="3" t="s">
        <v>6</v>
      </c>
      <c r="C9" s="12">
        <f>SUM(C10:C12)</f>
        <v>241081585</v>
      </c>
      <c r="D9" s="12">
        <f t="shared" ref="D9:E9" si="2">SUM(D10:D12)</f>
        <v>241081585</v>
      </c>
      <c r="E9" s="12">
        <f t="shared" si="2"/>
        <v>252288931</v>
      </c>
    </row>
    <row r="10" spans="1:5" x14ac:dyDescent="0.25">
      <c r="A10" s="59">
        <v>21010101</v>
      </c>
      <c r="B10" s="48" t="s">
        <v>5</v>
      </c>
      <c r="C10" s="41">
        <v>241081585</v>
      </c>
      <c r="D10" s="41">
        <v>241081585</v>
      </c>
      <c r="E10" s="41">
        <v>252288931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zoomScale="70" zoomScaleNormal="140" zoomScaleSheetLayoutView="70" workbookViewId="0">
      <selection activeCell="F4" sqref="F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822</v>
      </c>
      <c r="B4" s="69"/>
      <c r="C4" s="69"/>
      <c r="D4" s="69"/>
      <c r="E4" s="69"/>
    </row>
    <row r="5" spans="1:5" x14ac:dyDescent="0.25">
      <c r="A5" s="68" t="s">
        <v>763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327000000</v>
      </c>
      <c r="D7" s="12">
        <f t="shared" ref="D7:E7" si="0">D8+D84+D88+D93</f>
        <v>79994645.820000008</v>
      </c>
      <c r="E7" s="12">
        <f t="shared" si="0"/>
        <v>227000000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327000000</v>
      </c>
      <c r="D8" s="12">
        <f t="shared" ref="D8:E8" si="1">D9+D14+D22+D36+D45+D48+D54+D63+D67+D70</f>
        <v>79994645.820000008</v>
      </c>
      <c r="E8" s="12">
        <f t="shared" si="1"/>
        <v>227000000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3583469.4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3583469.4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307000000</v>
      </c>
      <c r="D22" s="12">
        <f t="shared" ref="D22:E22" si="3">SUM(D23:D35)</f>
        <v>70321176.420000002</v>
      </c>
      <c r="E22" s="12">
        <f t="shared" si="3"/>
        <v>207000000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760000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6000000</v>
      </c>
      <c r="D29" s="41"/>
      <c r="E29" s="41">
        <v>6000000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300000000</v>
      </c>
      <c r="D33" s="41">
        <v>69561176.420000002</v>
      </c>
      <c r="E33" s="41">
        <v>200000000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2299000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1099000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1200000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10000000</v>
      </c>
      <c r="D70" s="12">
        <f t="shared" ref="D70:E70" si="10">SUM(D71:D83)</f>
        <v>3791000</v>
      </c>
      <c r="E70" s="12">
        <f t="shared" si="10"/>
        <v>10000000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39000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/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6000000</v>
      </c>
      <c r="D76" s="41">
        <v>3752000</v>
      </c>
      <c r="E76" s="41">
        <v>6000000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topLeftCell="B1" zoomScale="60" zoomScaleNormal="130" workbookViewId="0">
      <selection activeCell="B73" activeCellId="5" sqref="A85:XFD85 A84:XFD84 A81:XFD81 A79:XFD79 A77:XFD77 A73:XFD73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823</v>
      </c>
      <c r="B2" s="68"/>
      <c r="C2" s="68"/>
      <c r="D2" s="68"/>
      <c r="E2" s="68"/>
    </row>
    <row r="3" spans="1:6" x14ac:dyDescent="0.25">
      <c r="A3" s="68" t="s">
        <v>763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604</v>
      </c>
      <c r="B6" s="4">
        <v>3</v>
      </c>
      <c r="C6" s="5" t="s">
        <v>113</v>
      </c>
      <c r="D6" s="11">
        <f>D7+D17+D28+D34+D40+D49+D56+D76+D83+D89</f>
        <v>886014411.75999999</v>
      </c>
      <c r="E6" s="11">
        <f>E7+E17+E28+E34+E40+E49+E56+E76+E83+E89</f>
        <v>609358235.27999997</v>
      </c>
      <c r="F6" s="11">
        <f>F7+F17+F28+F34+F40+F49+F56+F76+F83+F89</f>
        <v>491250000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20000000</v>
      </c>
      <c r="E7" s="11">
        <f t="shared" ref="E7:F7" si="0">SUM(E8:E16)</f>
        <v>0</v>
      </c>
      <c r="F7" s="11">
        <f t="shared" si="0"/>
        <v>17000000</v>
      </c>
    </row>
    <row r="8" spans="1:6" hidden="1" x14ac:dyDescent="0.25">
      <c r="A8" s="42" t="s">
        <v>605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855</v>
      </c>
      <c r="D9" s="45">
        <v>3000000</v>
      </c>
      <c r="E9" s="45"/>
      <c r="F9" s="45">
        <v>5000000</v>
      </c>
    </row>
    <row r="10" spans="1:6" ht="45" x14ac:dyDescent="0.25">
      <c r="A10" s="44"/>
      <c r="B10" s="43"/>
      <c r="C10" s="44" t="s">
        <v>856</v>
      </c>
      <c r="D10" s="45">
        <v>2000000</v>
      </c>
      <c r="E10" s="45"/>
      <c r="F10" s="45">
        <v>2000000</v>
      </c>
    </row>
    <row r="11" spans="1:6" ht="30" x14ac:dyDescent="0.25">
      <c r="A11" s="44"/>
      <c r="B11" s="43"/>
      <c r="C11" s="44" t="s">
        <v>857</v>
      </c>
      <c r="D11" s="45">
        <v>15000000</v>
      </c>
      <c r="E11" s="45"/>
      <c r="F11" s="45">
        <v>10000000</v>
      </c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1">SUM(E18:E27)</f>
        <v>0</v>
      </c>
      <c r="F17" s="11">
        <f t="shared" si="1"/>
        <v>0</v>
      </c>
    </row>
    <row r="18" spans="1:6" hidden="1" x14ac:dyDescent="0.25">
      <c r="A18" s="42" t="s">
        <v>606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641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642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643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644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645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646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647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648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SUM(D57:D75)</f>
        <v>863014411.75999999</v>
      </c>
      <c r="E56" s="11">
        <f>SUM(E57:E75)</f>
        <v>608358235.27999997</v>
      </c>
      <c r="F56" s="11">
        <f>SUM(F57:F75)</f>
        <v>471250000</v>
      </c>
    </row>
    <row r="57" spans="1:6" x14ac:dyDescent="0.25">
      <c r="A57" s="42" t="s">
        <v>649</v>
      </c>
      <c r="B57" s="43">
        <v>32010903</v>
      </c>
      <c r="C57" s="44" t="s">
        <v>131</v>
      </c>
      <c r="D57" s="45"/>
      <c r="E57" s="45"/>
      <c r="F57" s="45">
        <v>10000000</v>
      </c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650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651</v>
      </c>
      <c r="B61" s="43">
        <v>32010935</v>
      </c>
      <c r="C61" s="44" t="s">
        <v>133</v>
      </c>
      <c r="D61" s="45"/>
      <c r="E61" s="45"/>
      <c r="F61" s="45">
        <v>20000000</v>
      </c>
    </row>
    <row r="62" spans="1:6" ht="30" x14ac:dyDescent="0.25">
      <c r="A62" s="42"/>
      <c r="B62" s="43"/>
      <c r="C62" s="44" t="s">
        <v>858</v>
      </c>
      <c r="D62" s="45">
        <v>2000000</v>
      </c>
      <c r="E62" s="45">
        <v>450000</v>
      </c>
      <c r="F62" s="45">
        <v>2000000</v>
      </c>
    </row>
    <row r="63" spans="1:6" x14ac:dyDescent="0.25">
      <c r="A63" s="42"/>
      <c r="B63" s="43"/>
      <c r="C63" s="44" t="s">
        <v>859</v>
      </c>
      <c r="D63" s="45">
        <v>8000000</v>
      </c>
      <c r="E63" s="45"/>
      <c r="F63" s="45">
        <v>2000000</v>
      </c>
    </row>
    <row r="64" spans="1:6" x14ac:dyDescent="0.25">
      <c r="A64" s="42"/>
      <c r="B64" s="43"/>
      <c r="C64" s="44" t="s">
        <v>860</v>
      </c>
      <c r="D64" s="45">
        <v>150000000</v>
      </c>
      <c r="E64" s="45">
        <v>121784411.76000001</v>
      </c>
      <c r="F64" s="45">
        <v>130000000</v>
      </c>
    </row>
    <row r="65" spans="1:6" x14ac:dyDescent="0.25">
      <c r="A65" s="42"/>
      <c r="B65" s="43"/>
      <c r="C65" s="44" t="s">
        <v>861</v>
      </c>
      <c r="D65" s="45">
        <v>2000000</v>
      </c>
      <c r="E65" s="45"/>
      <c r="F65" s="45">
        <v>2000000</v>
      </c>
    </row>
    <row r="66" spans="1:6" x14ac:dyDescent="0.25">
      <c r="A66" s="42"/>
      <c r="B66" s="43"/>
      <c r="C66" s="44" t="s">
        <v>862</v>
      </c>
      <c r="D66" s="45">
        <v>1000000</v>
      </c>
      <c r="E66" s="45"/>
      <c r="F66" s="45">
        <v>1000000</v>
      </c>
    </row>
    <row r="67" spans="1:6" x14ac:dyDescent="0.25">
      <c r="A67" s="42"/>
      <c r="B67" s="43"/>
      <c r="C67" s="44" t="s">
        <v>863</v>
      </c>
      <c r="D67" s="45">
        <v>693014411.75999999</v>
      </c>
      <c r="E67" s="45">
        <v>486028823.51999998</v>
      </c>
      <c r="F67" s="45">
        <v>300000000</v>
      </c>
    </row>
    <row r="68" spans="1:6" x14ac:dyDescent="0.25">
      <c r="A68" s="42"/>
      <c r="B68" s="43"/>
      <c r="C68" s="44" t="s">
        <v>864</v>
      </c>
      <c r="D68" s="45">
        <v>3000000</v>
      </c>
      <c r="E68" s="45"/>
      <c r="F68" s="45">
        <v>2000000</v>
      </c>
    </row>
    <row r="69" spans="1:6" x14ac:dyDescent="0.25">
      <c r="A69" s="42"/>
      <c r="B69" s="43"/>
      <c r="C69" s="44" t="s">
        <v>865</v>
      </c>
      <c r="D69" s="45">
        <v>1000000</v>
      </c>
      <c r="E69" s="45"/>
      <c r="F69" s="45">
        <v>1000000</v>
      </c>
    </row>
    <row r="70" spans="1:6" x14ac:dyDescent="0.25">
      <c r="A70" s="42"/>
      <c r="B70" s="43"/>
      <c r="C70" s="44" t="s">
        <v>866</v>
      </c>
      <c r="D70" s="45">
        <v>1000000</v>
      </c>
      <c r="E70" s="45"/>
      <c r="F70" s="45">
        <v>1000000</v>
      </c>
    </row>
    <row r="71" spans="1:6" x14ac:dyDescent="0.25">
      <c r="A71" s="42"/>
      <c r="B71" s="43"/>
      <c r="C71" s="44" t="s">
        <v>867</v>
      </c>
      <c r="D71" s="45">
        <v>2000000</v>
      </c>
      <c r="E71" s="45">
        <v>95000</v>
      </c>
      <c r="F71" s="45">
        <v>250000</v>
      </c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652</v>
      </c>
      <c r="B73" s="43">
        <v>32010936</v>
      </c>
      <c r="C73" s="44" t="s">
        <v>134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320201</v>
      </c>
      <c r="C76" s="5" t="s">
        <v>146</v>
      </c>
      <c r="D76" s="11">
        <f>SUM(D77:D82)</f>
        <v>0</v>
      </c>
      <c r="E76" s="11">
        <f t="shared" ref="E76:F76" si="6">SUM(E77:E82)</f>
        <v>0</v>
      </c>
      <c r="F76" s="11">
        <f t="shared" si="6"/>
        <v>0</v>
      </c>
    </row>
    <row r="77" spans="1:6" hidden="1" x14ac:dyDescent="0.25">
      <c r="A77" s="42" t="s">
        <v>653</v>
      </c>
      <c r="B77" s="43">
        <v>32020101</v>
      </c>
      <c r="C77" s="44" t="s">
        <v>135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654</v>
      </c>
      <c r="B79" s="43">
        <v>32020102</v>
      </c>
      <c r="C79" s="44" t="s">
        <v>136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2" t="s">
        <v>655</v>
      </c>
      <c r="B81" s="43">
        <v>32020104</v>
      </c>
      <c r="C81" s="44" t="s">
        <v>137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s="1" customFormat="1" x14ac:dyDescent="0.25">
      <c r="A83" s="5"/>
      <c r="B83" s="4">
        <v>320301</v>
      </c>
      <c r="C83" s="5" t="s">
        <v>138</v>
      </c>
      <c r="D83" s="11">
        <f>SUM(D84:D88)</f>
        <v>3000000</v>
      </c>
      <c r="E83" s="11">
        <f t="shared" ref="E83:F83" si="7">SUM(E84:E88)</f>
        <v>1000000</v>
      </c>
      <c r="F83" s="11">
        <f t="shared" si="7"/>
        <v>3000000</v>
      </c>
    </row>
    <row r="84" spans="1:6" hidden="1" x14ac:dyDescent="0.25">
      <c r="A84" s="42" t="s">
        <v>656</v>
      </c>
      <c r="B84" s="43">
        <v>32030101</v>
      </c>
      <c r="C84" s="44" t="s">
        <v>139</v>
      </c>
      <c r="D84" s="45"/>
      <c r="E84" s="45"/>
      <c r="F84" s="45"/>
    </row>
    <row r="85" spans="1:6" hidden="1" x14ac:dyDescent="0.25">
      <c r="A85" s="42" t="s">
        <v>657</v>
      </c>
      <c r="B85" s="43">
        <v>32030109</v>
      </c>
      <c r="C85" s="44" t="s">
        <v>140</v>
      </c>
      <c r="D85" s="45"/>
      <c r="E85" s="45"/>
      <c r="F85" s="45"/>
    </row>
    <row r="86" spans="1:6" x14ac:dyDescent="0.25">
      <c r="A86" s="42" t="s">
        <v>658</v>
      </c>
      <c r="B86" s="43">
        <v>32030110</v>
      </c>
      <c r="C86" s="44" t="s">
        <v>141</v>
      </c>
      <c r="D86" s="45">
        <v>3000000</v>
      </c>
      <c r="E86" s="45">
        <v>1000000</v>
      </c>
      <c r="F86" s="45">
        <v>3000000</v>
      </c>
    </row>
    <row r="87" spans="1:6" hidden="1" x14ac:dyDescent="0.25">
      <c r="A87" s="46"/>
      <c r="B87" s="47"/>
      <c r="C87" s="46"/>
      <c r="D87" s="45"/>
      <c r="E87" s="45"/>
      <c r="F87" s="45"/>
    </row>
    <row r="88" spans="1:6" hidden="1" x14ac:dyDescent="0.25">
      <c r="A88" s="46"/>
      <c r="B88" s="47"/>
      <c r="C88" s="46"/>
      <c r="D88" s="45"/>
      <c r="E88" s="45"/>
      <c r="F88" s="45"/>
    </row>
    <row r="89" spans="1:6" s="1" customFormat="1" x14ac:dyDescent="0.25">
      <c r="A89" s="5"/>
      <c r="B89" s="4">
        <v>32011000</v>
      </c>
      <c r="C89" s="5" t="s">
        <v>142</v>
      </c>
      <c r="D89" s="11">
        <f>SUM(D90:D91)</f>
        <v>0</v>
      </c>
      <c r="E89" s="11">
        <f>SUM(E90:E91)</f>
        <v>0</v>
      </c>
      <c r="F89" s="11">
        <f>SUM(F90:F91)</f>
        <v>0</v>
      </c>
    </row>
    <row r="90" spans="1:6" hidden="1" x14ac:dyDescent="0.25">
      <c r="A90" s="42" t="s">
        <v>659</v>
      </c>
      <c r="B90" s="46"/>
      <c r="C90" s="46"/>
      <c r="D90" s="45"/>
      <c r="E90" s="45"/>
      <c r="F90" s="45"/>
    </row>
    <row r="91" spans="1:6" hidden="1" x14ac:dyDescent="0.25">
      <c r="A91" s="46"/>
      <c r="B91" s="46"/>
      <c r="C91" s="46"/>
      <c r="D91" s="45"/>
      <c r="E91" s="45"/>
      <c r="F91" s="45"/>
    </row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140" zoomScaleSheetLayoutView="90" workbookViewId="0">
      <selection activeCell="E11" sqref="E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824</v>
      </c>
      <c r="B3" s="69"/>
      <c r="C3" s="69"/>
      <c r="D3" s="69"/>
      <c r="E3" s="69"/>
    </row>
    <row r="4" spans="1:5" x14ac:dyDescent="0.25">
      <c r="A4" s="68" t="s">
        <v>764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39">
        <f>C8+C13+C20</f>
        <v>636433774.90999997</v>
      </c>
      <c r="D7" s="39">
        <f t="shared" ref="D7:E7" si="0">D8+D13+D20</f>
        <v>624062672.90999997</v>
      </c>
      <c r="E7" s="39">
        <f t="shared" si="0"/>
        <v>952200284.80999994</v>
      </c>
    </row>
    <row r="8" spans="1:5" s="1" customFormat="1" x14ac:dyDescent="0.25">
      <c r="A8" s="3">
        <v>2101</v>
      </c>
      <c r="B8" s="3" t="s">
        <v>5</v>
      </c>
      <c r="C8" s="39">
        <f>C9</f>
        <v>146138347.91</v>
      </c>
      <c r="D8" s="39">
        <f t="shared" ref="D8:E8" si="1">D9</f>
        <v>146134347.91</v>
      </c>
      <c r="E8" s="39">
        <f t="shared" si="1"/>
        <v>150125317.81</v>
      </c>
    </row>
    <row r="9" spans="1:5" s="1" customFormat="1" x14ac:dyDescent="0.25">
      <c r="A9" s="3">
        <v>210101</v>
      </c>
      <c r="B9" s="3" t="s">
        <v>6</v>
      </c>
      <c r="C9" s="39">
        <f>SUM(C10:C12)</f>
        <v>146138347.91</v>
      </c>
      <c r="D9" s="39">
        <f t="shared" ref="D9:E9" si="2">SUM(D10:D12)</f>
        <v>146134347.91</v>
      </c>
      <c r="E9" s="39">
        <f t="shared" si="2"/>
        <v>150125317.81</v>
      </c>
    </row>
    <row r="10" spans="1:5" x14ac:dyDescent="0.25">
      <c r="A10" s="59">
        <v>21010101</v>
      </c>
      <c r="B10" s="48" t="s">
        <v>5</v>
      </c>
      <c r="C10" s="41">
        <v>146138347.91</v>
      </c>
      <c r="D10" s="41">
        <v>146134347.91</v>
      </c>
      <c r="E10" s="41">
        <v>150125317.81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490295427</v>
      </c>
      <c r="D20" s="39">
        <f t="shared" ref="D20:E20" si="6">D21+D22+D27</f>
        <v>477928325</v>
      </c>
      <c r="E20" s="39">
        <f t="shared" si="6"/>
        <v>802074967</v>
      </c>
    </row>
    <row r="21" spans="1:5" x14ac:dyDescent="0.25">
      <c r="A21" s="59">
        <v>21030101</v>
      </c>
      <c r="B21" s="48" t="s">
        <v>17</v>
      </c>
      <c r="C21" s="41">
        <v>110528711</v>
      </c>
      <c r="D21" s="41">
        <v>108478250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332397268</v>
      </c>
      <c r="D22" s="40">
        <f t="shared" ref="D22:E22" si="7">SUM(D23:D26)</f>
        <v>328220234</v>
      </c>
      <c r="E22" s="40">
        <f t="shared" si="7"/>
        <v>552074967</v>
      </c>
    </row>
    <row r="23" spans="1:5" x14ac:dyDescent="0.25">
      <c r="A23" s="59">
        <v>21030102</v>
      </c>
      <c r="B23" s="48" t="s">
        <v>554</v>
      </c>
      <c r="C23" s="41">
        <v>332397268</v>
      </c>
      <c r="D23" s="41">
        <v>328220234</v>
      </c>
      <c r="E23" s="41">
        <v>552074967</v>
      </c>
    </row>
    <row r="24" spans="1:5" hidden="1" x14ac:dyDescent="0.25">
      <c r="A24" s="59">
        <v>21030102</v>
      </c>
      <c r="B24" s="48" t="s">
        <v>555</v>
      </c>
      <c r="C24" s="41"/>
      <c r="D24" s="41"/>
      <c r="E24" s="41"/>
    </row>
    <row r="25" spans="1:5" hidden="1" x14ac:dyDescent="0.25">
      <c r="A25" s="59">
        <v>21030102</v>
      </c>
      <c r="B25" s="48" t="s">
        <v>556</v>
      </c>
      <c r="C25" s="41"/>
      <c r="D25" s="41"/>
      <c r="E25" s="41"/>
    </row>
    <row r="26" spans="1:5" hidden="1" x14ac:dyDescent="0.25">
      <c r="A26" s="59">
        <v>21030102</v>
      </c>
      <c r="B26" s="48" t="s">
        <v>557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47369448</v>
      </c>
      <c r="D27" s="39">
        <f t="shared" si="8"/>
        <v>41229841</v>
      </c>
      <c r="E27" s="39">
        <f>SUM(E28:E30)</f>
        <v>50000000</v>
      </c>
    </row>
    <row r="28" spans="1:5" x14ac:dyDescent="0.25">
      <c r="A28" s="59">
        <v>21030104</v>
      </c>
      <c r="B28" s="48" t="s">
        <v>773</v>
      </c>
      <c r="C28" s="41">
        <v>47369448</v>
      </c>
      <c r="D28" s="41">
        <v>41229841</v>
      </c>
      <c r="E28" s="41">
        <v>32122945.079999998</v>
      </c>
    </row>
    <row r="29" spans="1:5" x14ac:dyDescent="0.25">
      <c r="A29" s="59">
        <v>21030104</v>
      </c>
      <c r="B29" s="48" t="s">
        <v>772</v>
      </c>
      <c r="C29" s="41"/>
      <c r="D29" s="41"/>
      <c r="E29" s="41">
        <v>17877054.920000002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7" zoomScale="50" zoomScaleNormal="140" zoomScaleSheetLayoutView="50" workbookViewId="0">
      <selection activeCell="F4" sqref="F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825</v>
      </c>
      <c r="B4" s="69"/>
      <c r="C4" s="69"/>
      <c r="D4" s="69"/>
      <c r="E4" s="69"/>
    </row>
    <row r="5" spans="1:5" x14ac:dyDescent="0.25">
      <c r="A5" s="68" t="s">
        <v>764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C8+C85+C89+C94</f>
        <v>357567276.44999999</v>
      </c>
      <c r="D7" s="12">
        <f>D8+D85+D89+D94</f>
        <v>258859445.32999998</v>
      </c>
      <c r="E7" s="12">
        <f>E8+E85+E89+E94</f>
        <v>503495816.15000004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235193150</v>
      </c>
      <c r="D8" s="12">
        <f t="shared" ref="D8:E8" si="0">D9+D14+D22+D36+D45+D48+D54+D63+D67+D70</f>
        <v>162185318.88</v>
      </c>
      <c r="E8" s="12">
        <f t="shared" si="0"/>
        <v>231500000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1">SUM(D10:D13)</f>
        <v>467390</v>
      </c>
      <c r="E9" s="12">
        <f t="shared" si="1"/>
        <v>2200000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467390</v>
      </c>
      <c r="E11" s="41">
        <v>2200000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2">SUM(D23:D35)</f>
        <v>3622555.88</v>
      </c>
      <c r="E22" s="12">
        <f t="shared" si="2"/>
        <v>4400000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3622555.88</v>
      </c>
      <c r="E23" s="41">
        <v>4400000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3">SUM(D37:D44)</f>
        <v>1314000</v>
      </c>
      <c r="E36" s="12">
        <f t="shared" si="3"/>
        <v>2200000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1314000</v>
      </c>
      <c r="E37" s="41">
        <v>2200000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1000000</v>
      </c>
      <c r="D67" s="12">
        <f t="shared" ref="D67:E67" si="8">SUM(D68:D69)</f>
        <v>569000</v>
      </c>
      <c r="E67" s="12">
        <f t="shared" si="8"/>
        <v>1100000</v>
      </c>
    </row>
    <row r="68" spans="1:5" x14ac:dyDescent="0.25">
      <c r="A68" s="43">
        <v>22020901</v>
      </c>
      <c r="B68" s="44" t="s">
        <v>81</v>
      </c>
      <c r="C68" s="41">
        <v>1000000</v>
      </c>
      <c r="D68" s="41">
        <v>569000</v>
      </c>
      <c r="E68" s="41">
        <v>1100000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226193150</v>
      </c>
      <c r="D70" s="12">
        <f t="shared" ref="D70:E70" si="9">SUM(D71:D84)</f>
        <v>156212373</v>
      </c>
      <c r="E70" s="12">
        <f t="shared" si="9"/>
        <v>221600000</v>
      </c>
    </row>
    <row r="71" spans="1:5" x14ac:dyDescent="0.25">
      <c r="A71" s="43">
        <v>22021001</v>
      </c>
      <c r="B71" s="44" t="s">
        <v>84</v>
      </c>
      <c r="C71" s="41">
        <v>6193150</v>
      </c>
      <c r="D71" s="41">
        <v>3193150</v>
      </c>
      <c r="E71" s="41">
        <v>6600000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7753000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795</v>
      </c>
      <c r="C83" s="41">
        <v>200000000</v>
      </c>
      <c r="D83" s="41">
        <v>145266223</v>
      </c>
      <c r="E83" s="41">
        <v>200000000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122374126.45</v>
      </c>
      <c r="D85" s="12">
        <f t="shared" ref="D85:E85" si="10">D86</f>
        <v>96674126.450000003</v>
      </c>
      <c r="E85" s="12">
        <f t="shared" si="10"/>
        <v>271995816.15000004</v>
      </c>
    </row>
    <row r="86" spans="1:5" s="1" customFormat="1" x14ac:dyDescent="0.25">
      <c r="A86" s="4">
        <v>220401</v>
      </c>
      <c r="B86" s="5" t="s">
        <v>98</v>
      </c>
      <c r="C86" s="12">
        <f>C87+C88</f>
        <v>122374126.45</v>
      </c>
      <c r="D86" s="12">
        <f>D87+D88</f>
        <v>96674126.450000003</v>
      </c>
      <c r="E86" s="12">
        <f>E87+E88</f>
        <v>271995816.15000004</v>
      </c>
    </row>
    <row r="87" spans="1:5" s="38" customFormat="1" x14ac:dyDescent="0.25">
      <c r="A87" s="6">
        <v>22040105</v>
      </c>
      <c r="B87" s="7" t="s">
        <v>99</v>
      </c>
      <c r="C87" s="37">
        <f>SUM(C108:C130)</f>
        <v>122374126.45</v>
      </c>
      <c r="D87" s="37">
        <f>SUM(D108:D130)</f>
        <v>96674126.450000003</v>
      </c>
      <c r="E87" s="37">
        <f>SUM(E108:E130)</f>
        <v>271995816.15000004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67" t="s">
        <v>793</v>
      </c>
      <c r="B104" s="67"/>
      <c r="C104" s="67"/>
      <c r="D104" s="67"/>
      <c r="E104" s="67"/>
    </row>
    <row r="105" spans="1:5" x14ac:dyDescent="0.25">
      <c r="A105" s="69" t="s">
        <v>826</v>
      </c>
      <c r="B105" s="69"/>
      <c r="C105" s="69"/>
      <c r="D105" s="69"/>
      <c r="E105" s="69"/>
    </row>
    <row r="106" spans="1:5" x14ac:dyDescent="0.25">
      <c r="A106" s="68" t="s">
        <v>764</v>
      </c>
      <c r="B106" s="68"/>
      <c r="C106" s="68"/>
      <c r="D106" s="68"/>
      <c r="E106" s="68"/>
    </row>
    <row r="107" spans="1:5" ht="45" x14ac:dyDescent="0.25">
      <c r="A107" s="58" t="s">
        <v>792</v>
      </c>
      <c r="B107" s="58" t="s">
        <v>1</v>
      </c>
      <c r="C107" s="50" t="s">
        <v>596</v>
      </c>
      <c r="D107" s="50" t="s">
        <v>597</v>
      </c>
      <c r="E107" s="50" t="s">
        <v>598</v>
      </c>
    </row>
    <row r="108" spans="1:5" x14ac:dyDescent="0.25">
      <c r="A108" s="60" t="s">
        <v>774</v>
      </c>
      <c r="B108" s="44" t="s">
        <v>560</v>
      </c>
      <c r="C108" s="41">
        <v>30623057</v>
      </c>
      <c r="D108" s="41">
        <v>30623057</v>
      </c>
      <c r="E108" s="41">
        <v>153318471.55000001</v>
      </c>
    </row>
    <row r="109" spans="1:5" x14ac:dyDescent="0.25">
      <c r="A109" s="60" t="s">
        <v>775</v>
      </c>
      <c r="B109" s="44" t="s">
        <v>561</v>
      </c>
      <c r="C109" s="41">
        <v>18000000</v>
      </c>
      <c r="D109" s="41">
        <v>18000000</v>
      </c>
      <c r="E109" s="41">
        <v>18000000</v>
      </c>
    </row>
    <row r="110" spans="1:5" x14ac:dyDescent="0.25">
      <c r="A110" s="60" t="s">
        <v>776</v>
      </c>
      <c r="B110" s="44" t="s">
        <v>559</v>
      </c>
      <c r="C110" s="41">
        <v>240000</v>
      </c>
      <c r="D110" s="41">
        <v>240000</v>
      </c>
      <c r="E110" s="41">
        <v>240000</v>
      </c>
    </row>
    <row r="111" spans="1:5" x14ac:dyDescent="0.25">
      <c r="A111" s="60" t="s">
        <v>777</v>
      </c>
      <c r="B111" s="44" t="s">
        <v>558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778</v>
      </c>
      <c r="B112" s="44" t="s">
        <v>590</v>
      </c>
      <c r="C112" s="41">
        <v>1340325</v>
      </c>
      <c r="D112" s="41">
        <v>1340325</v>
      </c>
      <c r="E112" s="41">
        <v>3066369.43</v>
      </c>
    </row>
    <row r="113" spans="1:5" x14ac:dyDescent="0.25">
      <c r="A113" s="60" t="s">
        <v>779</v>
      </c>
      <c r="B113" s="44" t="s">
        <v>562</v>
      </c>
      <c r="C113" s="41">
        <v>1224922</v>
      </c>
      <c r="D113" s="41">
        <v>1224922</v>
      </c>
      <c r="E113" s="41">
        <v>6132738.8600000003</v>
      </c>
    </row>
    <row r="114" spans="1:5" x14ac:dyDescent="0.25">
      <c r="A114" s="60" t="s">
        <v>780</v>
      </c>
      <c r="B114" s="44" t="s">
        <v>563</v>
      </c>
      <c r="C114" s="41">
        <v>0</v>
      </c>
      <c r="D114" s="41">
        <v>0</v>
      </c>
      <c r="E114" s="41">
        <v>0</v>
      </c>
    </row>
    <row r="115" spans="1:5" hidden="1" x14ac:dyDescent="0.25">
      <c r="A115" s="60" t="s">
        <v>781</v>
      </c>
      <c r="B115" s="44" t="s">
        <v>564</v>
      </c>
      <c r="C115" s="41"/>
      <c r="D115" s="41"/>
      <c r="E115" s="41"/>
    </row>
    <row r="116" spans="1:5" hidden="1" x14ac:dyDescent="0.25">
      <c r="A116" s="60" t="s">
        <v>782</v>
      </c>
      <c r="B116" s="44" t="s">
        <v>565</v>
      </c>
      <c r="C116" s="41"/>
      <c r="D116" s="41"/>
      <c r="E116" s="41"/>
    </row>
    <row r="117" spans="1:5" x14ac:dyDescent="0.25">
      <c r="A117" s="60" t="s">
        <v>783</v>
      </c>
      <c r="B117" s="44" t="s">
        <v>566</v>
      </c>
      <c r="C117" s="41">
        <v>476160</v>
      </c>
      <c r="D117" s="41">
        <v>476160</v>
      </c>
      <c r="E117" s="41">
        <v>476160</v>
      </c>
    </row>
    <row r="118" spans="1:5" x14ac:dyDescent="0.25">
      <c r="A118" s="60" t="s">
        <v>784</v>
      </c>
      <c r="B118" s="44" t="s">
        <v>567</v>
      </c>
      <c r="C118" s="41">
        <v>0</v>
      </c>
      <c r="D118" s="41">
        <v>0</v>
      </c>
      <c r="E118" s="41">
        <v>15500000</v>
      </c>
    </row>
    <row r="119" spans="1:5" x14ac:dyDescent="0.25">
      <c r="A119" s="60" t="s">
        <v>785</v>
      </c>
      <c r="B119" s="44" t="s">
        <v>568</v>
      </c>
      <c r="C119" s="41">
        <v>1340325</v>
      </c>
      <c r="D119" s="41">
        <v>1340325</v>
      </c>
      <c r="E119" s="41">
        <v>6132738.8600000003</v>
      </c>
    </row>
    <row r="120" spans="1:5" x14ac:dyDescent="0.25">
      <c r="A120" s="60" t="s">
        <v>786</v>
      </c>
      <c r="B120" s="44" t="s">
        <v>569</v>
      </c>
      <c r="C120" s="41">
        <v>2482043.4500000002</v>
      </c>
      <c r="D120" s="41">
        <v>2482043.4500000002</v>
      </c>
      <c r="E120" s="41">
        <v>2482043.4500000002</v>
      </c>
    </row>
    <row r="121" spans="1:5" x14ac:dyDescent="0.25">
      <c r="A121" s="60" t="s">
        <v>787</v>
      </c>
      <c r="B121" s="44" t="s">
        <v>591</v>
      </c>
      <c r="C121" s="41">
        <v>3000000</v>
      </c>
      <c r="D121" s="41">
        <v>3000000</v>
      </c>
      <c r="E121" s="41">
        <v>3000000</v>
      </c>
    </row>
    <row r="122" spans="1:5" x14ac:dyDescent="0.25">
      <c r="A122" s="60" t="s">
        <v>788</v>
      </c>
      <c r="B122" s="44" t="s">
        <v>592</v>
      </c>
      <c r="C122" s="41">
        <v>240000</v>
      </c>
      <c r="D122" s="41">
        <v>240000</v>
      </c>
      <c r="E122" s="41">
        <v>240000</v>
      </c>
    </row>
    <row r="123" spans="1:5" x14ac:dyDescent="0.25">
      <c r="A123" s="60" t="s">
        <v>789</v>
      </c>
      <c r="B123" s="44" t="s">
        <v>593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790</v>
      </c>
      <c r="B124" s="44" t="s">
        <v>594</v>
      </c>
      <c r="C124" s="41">
        <v>500000</v>
      </c>
      <c r="D124" s="41">
        <v>500000</v>
      </c>
      <c r="E124" s="41">
        <v>500000</v>
      </c>
    </row>
    <row r="125" spans="1:5" x14ac:dyDescent="0.25">
      <c r="A125" s="60" t="s">
        <v>791</v>
      </c>
      <c r="B125" s="44" t="s">
        <v>872</v>
      </c>
      <c r="C125" s="41">
        <v>2111294</v>
      </c>
      <c r="D125" s="41">
        <v>2111294</v>
      </c>
      <c r="E125" s="41">
        <v>2111294</v>
      </c>
    </row>
    <row r="126" spans="1:5" x14ac:dyDescent="0.25">
      <c r="A126" s="60" t="s">
        <v>794</v>
      </c>
      <c r="B126" s="44" t="s">
        <v>871</v>
      </c>
      <c r="C126" s="41">
        <v>6642000</v>
      </c>
      <c r="D126" s="41">
        <v>6642000</v>
      </c>
      <c r="E126" s="41">
        <v>6642000</v>
      </c>
    </row>
    <row r="127" spans="1:5" x14ac:dyDescent="0.25">
      <c r="A127" s="60" t="s">
        <v>868</v>
      </c>
      <c r="B127" s="44" t="s">
        <v>873</v>
      </c>
      <c r="C127" s="41">
        <v>234000</v>
      </c>
      <c r="D127" s="41">
        <v>234000</v>
      </c>
      <c r="E127" s="41">
        <v>234000</v>
      </c>
    </row>
    <row r="128" spans="1:5" x14ac:dyDescent="0.25">
      <c r="A128" s="60" t="s">
        <v>869</v>
      </c>
      <c r="B128" s="44" t="s">
        <v>874</v>
      </c>
      <c r="C128" s="41">
        <v>3000000</v>
      </c>
      <c r="D128" s="41">
        <v>3000000</v>
      </c>
      <c r="E128" s="41">
        <v>3000000</v>
      </c>
    </row>
    <row r="129" spans="1:5" x14ac:dyDescent="0.25">
      <c r="A129" s="60" t="s">
        <v>870</v>
      </c>
      <c r="B129" s="44" t="s">
        <v>875</v>
      </c>
      <c r="C129" s="41">
        <v>50000000</v>
      </c>
      <c r="D129" s="41">
        <v>24300000</v>
      </c>
      <c r="E129" s="41">
        <v>50000000</v>
      </c>
    </row>
    <row r="130" spans="1:5" x14ac:dyDescent="0.25">
      <c r="A130" s="60">
        <v>23</v>
      </c>
      <c r="B130" s="44" t="s">
        <v>595</v>
      </c>
      <c r="C130" s="41">
        <v>500000</v>
      </c>
      <c r="D130" s="41">
        <v>500000</v>
      </c>
      <c r="E130" s="41">
        <v>500000</v>
      </c>
    </row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honeticPr fontId="14" type="noConversion"/>
  <pageMargins left="0.51181102362204722" right="0.51181102362204722" top="0.74803149606299213" bottom="0.74803149606299213" header="0.31496062992125984" footer="0.31496062992125984"/>
  <pageSetup scale="85" orientation="landscape" r:id="rId1"/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zoomScale="60" zoomScaleNormal="120" workbookViewId="0">
      <selection activeCell="A72" sqref="A72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  <c r="F1" s="67"/>
    </row>
    <row r="2" spans="1:6" x14ac:dyDescent="0.25">
      <c r="A2" s="68" t="s">
        <v>827</v>
      </c>
      <c r="B2" s="68"/>
      <c r="C2" s="68"/>
      <c r="D2" s="68"/>
      <c r="E2" s="68"/>
      <c r="F2" s="68"/>
    </row>
    <row r="3" spans="1:6" x14ac:dyDescent="0.25">
      <c r="A3" s="68" t="s">
        <v>764</v>
      </c>
      <c r="B3" s="68"/>
      <c r="C3" s="68"/>
      <c r="D3" s="68"/>
      <c r="E3" s="68"/>
      <c r="F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607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1578751959.4799998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608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796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1578751959.4799998</v>
      </c>
    </row>
    <row r="12" spans="1:6" hidden="1" x14ac:dyDescent="0.25">
      <c r="A12" s="42" t="s">
        <v>609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660</v>
      </c>
      <c r="B13" s="43">
        <v>32010220</v>
      </c>
      <c r="C13" s="44" t="s">
        <v>570</v>
      </c>
      <c r="D13" s="45"/>
      <c r="E13" s="45"/>
      <c r="F13" s="45">
        <v>400000000</v>
      </c>
    </row>
    <row r="14" spans="1:6" s="1" customFormat="1" x14ac:dyDescent="0.25">
      <c r="A14" s="65" t="s">
        <v>661</v>
      </c>
      <c r="B14" s="6">
        <v>32010221</v>
      </c>
      <c r="C14" s="7" t="s">
        <v>771</v>
      </c>
      <c r="D14" s="66">
        <f>SUM(D78:D98)</f>
        <v>0</v>
      </c>
      <c r="E14" s="66">
        <f>SUM(E78:E98)</f>
        <v>0</v>
      </c>
      <c r="F14" s="66">
        <f>SUM(F78:F98)</f>
        <v>1178751959.4799998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662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663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664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665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666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667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668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669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670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671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672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673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0</v>
      </c>
    </row>
    <row r="57" spans="1:6" hidden="1" x14ac:dyDescent="0.25">
      <c r="A57" s="42" t="s">
        <v>674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675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676</v>
      </c>
      <c r="B61" s="43">
        <v>32020104</v>
      </c>
      <c r="C61" s="44" t="s">
        <v>137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677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678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679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680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67" t="s">
        <v>793</v>
      </c>
      <c r="B73" s="67"/>
      <c r="C73" s="67"/>
      <c r="D73" s="67"/>
      <c r="E73" s="67"/>
      <c r="F73" s="67"/>
    </row>
    <row r="74" spans="1:6" x14ac:dyDescent="0.25">
      <c r="A74" s="68" t="s">
        <v>828</v>
      </c>
      <c r="B74" s="68"/>
      <c r="C74" s="68"/>
      <c r="D74" s="68"/>
      <c r="E74" s="68"/>
      <c r="F74" s="68"/>
    </row>
    <row r="75" spans="1:6" x14ac:dyDescent="0.25">
      <c r="A75" s="68" t="s">
        <v>764</v>
      </c>
      <c r="B75" s="68"/>
      <c r="C75" s="68"/>
      <c r="D75" s="68"/>
      <c r="E75" s="68"/>
      <c r="F75" s="68"/>
    </row>
    <row r="77" spans="1:6" ht="45" x14ac:dyDescent="0.25">
      <c r="A77" s="50"/>
      <c r="B77" s="50" t="s">
        <v>792</v>
      </c>
      <c r="C77" s="50" t="s">
        <v>112</v>
      </c>
      <c r="D77" s="50" t="s">
        <v>596</v>
      </c>
      <c r="E77" s="50" t="s">
        <v>597</v>
      </c>
      <c r="F77" s="50" t="s">
        <v>598</v>
      </c>
    </row>
    <row r="78" spans="1:6" ht="45" x14ac:dyDescent="0.25">
      <c r="A78" s="42"/>
      <c r="B78" s="43" t="s">
        <v>774</v>
      </c>
      <c r="C78" s="44" t="s">
        <v>571</v>
      </c>
      <c r="D78" s="45"/>
      <c r="E78" s="45"/>
      <c r="F78" s="45">
        <v>205882352.94</v>
      </c>
    </row>
    <row r="79" spans="1:6" ht="30" hidden="1" x14ac:dyDescent="0.25">
      <c r="A79" s="42"/>
      <c r="B79" s="43" t="s">
        <v>775</v>
      </c>
      <c r="C79" s="44" t="s">
        <v>572</v>
      </c>
      <c r="D79" s="45"/>
      <c r="E79" s="45"/>
      <c r="F79" s="45"/>
    </row>
    <row r="80" spans="1:6" ht="30" x14ac:dyDescent="0.25">
      <c r="A80" s="42"/>
      <c r="B80" s="43" t="s">
        <v>776</v>
      </c>
      <c r="C80" s="44" t="s">
        <v>573</v>
      </c>
      <c r="D80" s="45"/>
      <c r="E80" s="45"/>
      <c r="F80" s="45">
        <v>58823529.409999996</v>
      </c>
    </row>
    <row r="81" spans="1:6" ht="45" x14ac:dyDescent="0.25">
      <c r="A81" s="42"/>
      <c r="B81" s="43" t="s">
        <v>777</v>
      </c>
      <c r="C81" s="44" t="s">
        <v>575</v>
      </c>
      <c r="D81" s="45"/>
      <c r="E81" s="45"/>
      <c r="F81" s="45">
        <v>68627450.099999994</v>
      </c>
    </row>
    <row r="82" spans="1:6" ht="45" x14ac:dyDescent="0.25">
      <c r="A82" s="42"/>
      <c r="B82" s="43" t="s">
        <v>778</v>
      </c>
      <c r="C82" s="44" t="s">
        <v>574</v>
      </c>
      <c r="D82" s="45"/>
      <c r="E82" s="45"/>
      <c r="F82" s="45">
        <v>6862745.0999999996</v>
      </c>
    </row>
    <row r="83" spans="1:6" ht="30" x14ac:dyDescent="0.25">
      <c r="A83" s="42"/>
      <c r="B83" s="43" t="s">
        <v>779</v>
      </c>
      <c r="C83" s="44" t="s">
        <v>576</v>
      </c>
      <c r="D83" s="45"/>
      <c r="E83" s="45"/>
      <c r="F83" s="45">
        <v>68627450.980000004</v>
      </c>
    </row>
    <row r="84" spans="1:6" ht="45" x14ac:dyDescent="0.25">
      <c r="A84" s="42"/>
      <c r="B84" s="43" t="s">
        <v>780</v>
      </c>
      <c r="C84" s="44" t="s">
        <v>577</v>
      </c>
      <c r="D84" s="45"/>
      <c r="E84" s="45"/>
      <c r="F84" s="45">
        <v>70058823.530000001</v>
      </c>
    </row>
    <row r="85" spans="1:6" ht="30" x14ac:dyDescent="0.25">
      <c r="A85" s="42"/>
      <c r="B85" s="43" t="s">
        <v>781</v>
      </c>
      <c r="C85" s="44" t="s">
        <v>578</v>
      </c>
      <c r="D85" s="45"/>
      <c r="E85" s="45"/>
      <c r="F85" s="45">
        <v>147059803.53</v>
      </c>
    </row>
    <row r="86" spans="1:6" ht="30" x14ac:dyDescent="0.25">
      <c r="A86" s="42"/>
      <c r="B86" s="43" t="s">
        <v>782</v>
      </c>
      <c r="C86" s="44" t="s">
        <v>579</v>
      </c>
      <c r="D86" s="45"/>
      <c r="E86" s="45"/>
      <c r="F86" s="45"/>
    </row>
    <row r="87" spans="1:6" ht="45" x14ac:dyDescent="0.25">
      <c r="A87" s="42"/>
      <c r="B87" s="43" t="s">
        <v>783</v>
      </c>
      <c r="C87" s="44" t="s">
        <v>580</v>
      </c>
      <c r="D87" s="45"/>
      <c r="E87" s="45"/>
      <c r="F87" s="45">
        <v>68627450.980000004</v>
      </c>
    </row>
    <row r="88" spans="1:6" ht="30" x14ac:dyDescent="0.25">
      <c r="A88" s="42"/>
      <c r="B88" s="43" t="s">
        <v>784</v>
      </c>
      <c r="C88" s="44" t="s">
        <v>581</v>
      </c>
      <c r="D88" s="45"/>
      <c r="E88" s="45"/>
      <c r="F88" s="45"/>
    </row>
    <row r="89" spans="1:6" ht="60" hidden="1" x14ac:dyDescent="0.25">
      <c r="A89" s="42"/>
      <c r="B89" s="43" t="s">
        <v>785</v>
      </c>
      <c r="C89" s="44" t="s">
        <v>582</v>
      </c>
      <c r="D89" s="45"/>
      <c r="E89" s="45"/>
      <c r="F89" s="45"/>
    </row>
    <row r="90" spans="1:6" ht="45" x14ac:dyDescent="0.25">
      <c r="A90" s="42"/>
      <c r="B90" s="43" t="s">
        <v>786</v>
      </c>
      <c r="C90" s="44" t="s">
        <v>583</v>
      </c>
      <c r="D90" s="45"/>
      <c r="E90" s="45"/>
      <c r="F90" s="45">
        <v>41176470.590000004</v>
      </c>
    </row>
    <row r="91" spans="1:6" ht="45" x14ac:dyDescent="0.25">
      <c r="A91" s="42"/>
      <c r="B91" s="43" t="s">
        <v>787</v>
      </c>
      <c r="C91" s="44" t="s">
        <v>584</v>
      </c>
      <c r="D91" s="45"/>
      <c r="E91" s="45"/>
      <c r="F91" s="45">
        <v>117647058.81999999</v>
      </c>
    </row>
    <row r="92" spans="1:6" ht="30" x14ac:dyDescent="0.25">
      <c r="A92" s="42"/>
      <c r="B92" s="43" t="s">
        <v>788</v>
      </c>
      <c r="C92" s="44" t="s">
        <v>585</v>
      </c>
      <c r="D92" s="45"/>
      <c r="E92" s="45"/>
      <c r="F92" s="45">
        <v>147058823.53</v>
      </c>
    </row>
    <row r="93" spans="1:6" ht="45" x14ac:dyDescent="0.25">
      <c r="A93" s="42"/>
      <c r="B93" s="43" t="s">
        <v>789</v>
      </c>
      <c r="C93" s="44" t="s">
        <v>586</v>
      </c>
      <c r="D93" s="45"/>
      <c r="E93" s="45"/>
      <c r="F93" s="45">
        <v>62282352.909999996</v>
      </c>
    </row>
    <row r="94" spans="1:6" x14ac:dyDescent="0.25">
      <c r="A94" s="42"/>
      <c r="B94" s="43" t="s">
        <v>790</v>
      </c>
      <c r="C94" s="44" t="s">
        <v>587</v>
      </c>
      <c r="D94" s="45"/>
      <c r="E94" s="45"/>
      <c r="F94" s="45">
        <v>65282352.939999998</v>
      </c>
    </row>
    <row r="95" spans="1:6" ht="30" x14ac:dyDescent="0.25">
      <c r="A95" s="42"/>
      <c r="B95" s="43" t="s">
        <v>791</v>
      </c>
      <c r="C95" s="44" t="s">
        <v>588</v>
      </c>
      <c r="D95" s="45"/>
      <c r="E95" s="45"/>
      <c r="F95" s="45">
        <v>44117647.060000002</v>
      </c>
    </row>
    <row r="96" spans="1:6" ht="45" x14ac:dyDescent="0.25">
      <c r="A96" s="42"/>
      <c r="B96" s="43" t="s">
        <v>794</v>
      </c>
      <c r="C96" s="44" t="s">
        <v>589</v>
      </c>
      <c r="D96" s="45"/>
      <c r="E96" s="45"/>
      <c r="F96" s="45">
        <v>6617647.0599999996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61" orientation="landscape" r:id="rId1"/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zoomScale="90" zoomScaleNormal="140" zoomScaleSheetLayoutView="90" workbookViewId="0">
      <selection activeCell="D12" sqref="D12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829</v>
      </c>
      <c r="B3" s="69"/>
      <c r="C3" s="69"/>
      <c r="D3" s="69"/>
      <c r="E3" s="69"/>
    </row>
    <row r="4" spans="1:5" x14ac:dyDescent="0.25">
      <c r="A4" s="68" t="s">
        <v>765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62066274.5</v>
      </c>
      <c r="D7" s="12">
        <f t="shared" ref="D7:E7" si="0">D8+D13+D20</f>
        <v>62066274.5</v>
      </c>
      <c r="E7" s="12">
        <f t="shared" si="0"/>
        <v>67442327.090000004</v>
      </c>
    </row>
    <row r="8" spans="1:5" s="1" customFormat="1" x14ac:dyDescent="0.25">
      <c r="A8" s="3">
        <v>2101</v>
      </c>
      <c r="B8" s="3" t="s">
        <v>5</v>
      </c>
      <c r="C8" s="12">
        <f>C9</f>
        <v>62066274.5</v>
      </c>
      <c r="D8" s="12">
        <f t="shared" ref="D8:E8" si="1">D9</f>
        <v>62066274.5</v>
      </c>
      <c r="E8" s="12">
        <f t="shared" si="1"/>
        <v>67442327.090000004</v>
      </c>
    </row>
    <row r="9" spans="1:5" s="1" customFormat="1" x14ac:dyDescent="0.25">
      <c r="A9" s="3">
        <v>210101</v>
      </c>
      <c r="B9" s="3" t="s">
        <v>6</v>
      </c>
      <c r="C9" s="12">
        <f>SUM(C10:C12)</f>
        <v>62066274.5</v>
      </c>
      <c r="D9" s="12">
        <f t="shared" ref="D9:E9" si="2">SUM(D10:D12)</f>
        <v>62066274.5</v>
      </c>
      <c r="E9" s="12">
        <f t="shared" si="2"/>
        <v>67442327.090000004</v>
      </c>
    </row>
    <row r="10" spans="1:5" x14ac:dyDescent="0.25">
      <c r="A10" s="59">
        <v>21010101</v>
      </c>
      <c r="B10" s="48" t="s">
        <v>5</v>
      </c>
      <c r="C10" s="41">
        <v>62066274.5</v>
      </c>
      <c r="D10" s="41">
        <v>62066274.5</v>
      </c>
      <c r="E10" s="41">
        <v>67442327.090000004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zoomScale="90" zoomScaleNormal="140" zoomScaleSheetLayoutView="90" workbookViewId="0">
      <selection activeCell="A37" sqref="A37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830</v>
      </c>
      <c r="B4" s="69"/>
      <c r="C4" s="69"/>
      <c r="D4" s="69"/>
      <c r="E4" s="69"/>
    </row>
    <row r="5" spans="1:5" x14ac:dyDescent="0.25">
      <c r="A5" s="68" t="s">
        <v>765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55000000</v>
      </c>
      <c r="D7" s="12">
        <f t="shared" ref="D7:E7" si="0">D8+D84+D88+D93</f>
        <v>36088071.5</v>
      </c>
      <c r="E7" s="12">
        <f t="shared" si="0"/>
        <v>59150000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55000000</v>
      </c>
      <c r="D8" s="12">
        <f t="shared" ref="D8:E8" si="1">D9+D14+D22+D36+D45+D48+D54+D63+D67+D70</f>
        <v>36088071.5</v>
      </c>
      <c r="E8" s="12">
        <f t="shared" si="1"/>
        <v>59150000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0</v>
      </c>
      <c r="D9" s="12">
        <f t="shared" ref="D9:E9" si="2">SUM(D10:D13)</f>
        <v>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/>
      <c r="D11" s="41"/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1500000</v>
      </c>
      <c r="D14" s="12">
        <f>SUM(D15:D21)</f>
        <v>1200000</v>
      </c>
      <c r="E14" s="12">
        <f>SUM(E15:E21)</f>
        <v>1650000</v>
      </c>
    </row>
    <row r="15" spans="1:5" x14ac:dyDescent="0.25">
      <c r="A15" s="43">
        <v>22020201</v>
      </c>
      <c r="B15" s="44" t="s">
        <v>28</v>
      </c>
      <c r="C15" s="41">
        <v>1500000</v>
      </c>
      <c r="D15" s="41">
        <v>1200000</v>
      </c>
      <c r="E15" s="41">
        <v>1650000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49500000</v>
      </c>
      <c r="D36" s="12">
        <f t="shared" ref="D36:E36" si="4">SUM(D37:D44)</f>
        <v>33157071.5</v>
      </c>
      <c r="E36" s="12">
        <f t="shared" si="4"/>
        <v>52000000</v>
      </c>
    </row>
    <row r="37" spans="1:5" x14ac:dyDescent="0.25">
      <c r="A37" s="43">
        <v>22020401</v>
      </c>
      <c r="B37" s="44" t="s">
        <v>50</v>
      </c>
      <c r="C37" s="41">
        <v>15500000</v>
      </c>
      <c r="D37" s="41">
        <v>15276237.5</v>
      </c>
      <c r="E37" s="41">
        <v>17000000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34000000</v>
      </c>
      <c r="D41" s="41">
        <v>17880834</v>
      </c>
      <c r="E41" s="41">
        <v>35000000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1731000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1316000</v>
      </c>
      <c r="E71" s="41">
        <v>2500000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415000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60" zoomScaleNormal="130" workbookViewId="0">
      <selection activeCell="D13" sqref="D13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831</v>
      </c>
      <c r="B2" s="68"/>
      <c r="C2" s="68"/>
      <c r="D2" s="68"/>
      <c r="E2" s="68"/>
    </row>
    <row r="3" spans="1:6" x14ac:dyDescent="0.25">
      <c r="A3" s="68" t="s">
        <v>765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610</v>
      </c>
      <c r="B6" s="4">
        <v>3</v>
      </c>
      <c r="C6" s="5" t="s">
        <v>113</v>
      </c>
      <c r="D6" s="11">
        <f>D7+D17+D28+D34+D40+D49+D56+D68+D75+D81</f>
        <v>306176468</v>
      </c>
      <c r="E6" s="11">
        <f t="shared" ref="E6:F6" si="0">E7+E17+E28+E34+E40+E49+E56+E68+E75+E81</f>
        <v>60729045</v>
      </c>
      <c r="F6" s="11">
        <f t="shared" si="0"/>
        <v>94000000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306176468</v>
      </c>
      <c r="E7" s="11">
        <f t="shared" ref="E7:F7" si="1">SUM(E8:E16)</f>
        <v>60729045</v>
      </c>
      <c r="F7" s="11">
        <f t="shared" si="1"/>
        <v>94000000</v>
      </c>
    </row>
    <row r="8" spans="1:6" x14ac:dyDescent="0.25">
      <c r="A8" s="42" t="s">
        <v>611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876</v>
      </c>
      <c r="D9" s="45">
        <v>15000000</v>
      </c>
      <c r="E9" s="45"/>
      <c r="F9" s="45">
        <v>15000000</v>
      </c>
    </row>
    <row r="10" spans="1:6" ht="30" x14ac:dyDescent="0.25">
      <c r="A10" s="44"/>
      <c r="B10" s="43"/>
      <c r="C10" s="44" t="s">
        <v>877</v>
      </c>
      <c r="D10" s="45">
        <v>31176468</v>
      </c>
      <c r="E10" s="45">
        <v>21704341</v>
      </c>
      <c r="F10" s="45">
        <v>34000000</v>
      </c>
    </row>
    <row r="11" spans="1:6" ht="30" x14ac:dyDescent="0.25">
      <c r="A11" s="44"/>
      <c r="B11" s="43"/>
      <c r="C11" s="44" t="s">
        <v>878</v>
      </c>
      <c r="D11" s="45">
        <v>20000000</v>
      </c>
      <c r="E11" s="45">
        <v>19751254</v>
      </c>
      <c r="F11" s="45">
        <v>20000000</v>
      </c>
    </row>
    <row r="12" spans="1:6" ht="30" x14ac:dyDescent="0.25">
      <c r="A12" s="44"/>
      <c r="B12" s="43"/>
      <c r="C12" s="44" t="s">
        <v>879</v>
      </c>
      <c r="D12" s="45">
        <v>16000000</v>
      </c>
      <c r="E12" s="45">
        <v>2550700</v>
      </c>
      <c r="F12" s="45">
        <v>5000000</v>
      </c>
    </row>
    <row r="13" spans="1:6" ht="45" x14ac:dyDescent="0.25">
      <c r="A13" s="44"/>
      <c r="B13" s="43"/>
      <c r="C13" s="44" t="s">
        <v>880</v>
      </c>
      <c r="D13" s="45">
        <v>208000000</v>
      </c>
      <c r="E13" s="45">
        <v>9110771</v>
      </c>
      <c r="F13" s="45">
        <v>10000000</v>
      </c>
    </row>
    <row r="14" spans="1:6" ht="45" x14ac:dyDescent="0.25">
      <c r="A14" s="44"/>
      <c r="B14" s="43"/>
      <c r="C14" s="44" t="s">
        <v>881</v>
      </c>
      <c r="D14" s="45">
        <v>16000000</v>
      </c>
      <c r="E14" s="45">
        <v>7611979</v>
      </c>
      <c r="F14" s="45">
        <v>10000000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x14ac:dyDescent="0.25">
      <c r="A18" s="42" t="s">
        <v>612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x14ac:dyDescent="0.25">
      <c r="A29" s="42" t="s">
        <v>681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x14ac:dyDescent="0.25">
      <c r="A35" s="42" t="s">
        <v>682</v>
      </c>
      <c r="B35" s="43">
        <v>32010405</v>
      </c>
      <c r="C35" s="44" t="s">
        <v>121</v>
      </c>
      <c r="D35" s="45"/>
      <c r="E35" s="45"/>
      <c r="F35" s="45"/>
    </row>
    <row r="36" spans="1:6" x14ac:dyDescent="0.25">
      <c r="A36" s="42" t="s">
        <v>683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684</v>
      </c>
      <c r="B37" s="43">
        <v>32010407</v>
      </c>
      <c r="C37" s="44" t="s">
        <v>123</v>
      </c>
      <c r="D37" s="45"/>
      <c r="E37" s="45"/>
      <c r="F37" s="45"/>
    </row>
    <row r="38" spans="1:6" x14ac:dyDescent="0.25">
      <c r="A38" s="42" t="s">
        <v>685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x14ac:dyDescent="0.25">
      <c r="A41" s="42" t="s">
        <v>686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x14ac:dyDescent="0.25">
      <c r="A50" s="42" t="s">
        <v>687</v>
      </c>
      <c r="B50" s="43">
        <v>32010601</v>
      </c>
      <c r="C50" s="44" t="s">
        <v>128</v>
      </c>
      <c r="D50" s="45"/>
      <c r="E50" s="45"/>
      <c r="F50" s="45"/>
    </row>
    <row r="51" spans="1:6" x14ac:dyDescent="0.25">
      <c r="A51" s="42" t="s">
        <v>688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x14ac:dyDescent="0.25">
      <c r="A57" s="42" t="s">
        <v>689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 t="s">
        <v>690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691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x14ac:dyDescent="0.25">
      <c r="A65" s="42" t="s">
        <v>692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x14ac:dyDescent="0.25">
      <c r="A69" s="42" t="s">
        <v>693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x14ac:dyDescent="0.25">
      <c r="A71" s="42" t="s">
        <v>694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x14ac:dyDescent="0.25">
      <c r="A73" s="42" t="s">
        <v>695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x14ac:dyDescent="0.25">
      <c r="A76" s="42" t="s">
        <v>696</v>
      </c>
      <c r="B76" s="43">
        <v>32030101</v>
      </c>
      <c r="C76" s="44" t="s">
        <v>139</v>
      </c>
      <c r="D76" s="45"/>
      <c r="E76" s="45"/>
      <c r="F76" s="45"/>
    </row>
    <row r="77" spans="1:6" x14ac:dyDescent="0.25">
      <c r="A77" s="42" t="s">
        <v>697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698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699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63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2" zoomScale="90" zoomScaleNormal="140" zoomScaleSheetLayoutView="90" workbookViewId="0">
      <selection activeCell="F3" sqref="F3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832</v>
      </c>
      <c r="B3" s="69"/>
      <c r="C3" s="69"/>
      <c r="D3" s="69"/>
      <c r="E3" s="69"/>
    </row>
    <row r="4" spans="1:5" x14ac:dyDescent="0.25">
      <c r="A4" s="68" t="s">
        <v>766</v>
      </c>
      <c r="B4" s="68"/>
      <c r="C4" s="68"/>
      <c r="D4" s="68"/>
      <c r="E4" s="68"/>
    </row>
    <row r="6" spans="1:5" ht="44.4" customHeight="1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C8+C14+C21</f>
        <v>2028689583.8</v>
      </c>
      <c r="D7" s="12">
        <f t="shared" ref="D7:E7" si="0">D8+D14+D21</f>
        <v>2028689583.8</v>
      </c>
      <c r="E7" s="12">
        <f t="shared" si="0"/>
        <v>2158373404.5</v>
      </c>
    </row>
    <row r="8" spans="1:5" s="1" customFormat="1" x14ac:dyDescent="0.25">
      <c r="A8" s="3">
        <v>2101</v>
      </c>
      <c r="B8" s="3" t="s">
        <v>5</v>
      </c>
      <c r="C8" s="12">
        <f>C9</f>
        <v>2028689583.8</v>
      </c>
      <c r="D8" s="12">
        <f t="shared" ref="D8:E8" si="1">D9</f>
        <v>2028689583.8</v>
      </c>
      <c r="E8" s="12">
        <f t="shared" si="1"/>
        <v>2158373404.5</v>
      </c>
    </row>
    <row r="9" spans="1:5" s="1" customFormat="1" x14ac:dyDescent="0.25">
      <c r="A9" s="3">
        <v>210101</v>
      </c>
      <c r="B9" s="3" t="s">
        <v>6</v>
      </c>
      <c r="C9" s="12">
        <f>SUM(C10:C13)</f>
        <v>2028689583.8</v>
      </c>
      <c r="D9" s="12">
        <f t="shared" ref="D9:E9" si="2">SUM(D10:D13)</f>
        <v>2028689583.8</v>
      </c>
      <c r="E9" s="12">
        <f t="shared" si="2"/>
        <v>2158373404.5</v>
      </c>
    </row>
    <row r="10" spans="1:5" x14ac:dyDescent="0.25">
      <c r="A10" s="59">
        <v>21010101</v>
      </c>
      <c r="B10" s="48" t="s">
        <v>800</v>
      </c>
      <c r="C10" s="41">
        <v>386650179.80000001</v>
      </c>
      <c r="D10" s="41">
        <v>386650179.80000001</v>
      </c>
      <c r="E10" s="41">
        <v>390667912.10000002</v>
      </c>
    </row>
    <row r="11" spans="1:5" x14ac:dyDescent="0.25">
      <c r="A11" s="59">
        <v>21010101</v>
      </c>
      <c r="B11" s="48" t="s">
        <v>801</v>
      </c>
      <c r="C11" s="41">
        <v>1642039404</v>
      </c>
      <c r="D11" s="41">
        <v>1642039404</v>
      </c>
      <c r="E11" s="41">
        <v>1767705492.4000001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84" zoomScale="90" zoomScaleNormal="140" zoomScaleSheetLayoutView="90" workbookViewId="0">
      <selection activeCell="E88" sqref="E88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833</v>
      </c>
      <c r="B4" s="69"/>
      <c r="C4" s="69"/>
      <c r="D4" s="69"/>
      <c r="E4" s="69"/>
    </row>
    <row r="5" spans="1:5" x14ac:dyDescent="0.25">
      <c r="A5" s="68" t="s">
        <v>766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C8+C84+C89+C94</f>
        <v>198381688</v>
      </c>
      <c r="D7" s="12">
        <f t="shared" ref="D7:E7" si="0">D8+D84+D89+D94</f>
        <v>80588810</v>
      </c>
      <c r="E7" s="12">
        <f t="shared" si="0"/>
        <v>192500000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53381688</v>
      </c>
      <c r="D8" s="12">
        <f t="shared" ref="D8:E8" si="1">D9+D14+D22+D36+D45+D48+D54+D63+D67+D70</f>
        <v>7446925</v>
      </c>
      <c r="E8" s="12">
        <f t="shared" si="1"/>
        <v>48200000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5500000</v>
      </c>
      <c r="D9" s="12">
        <f t="shared" ref="D9:E9" si="2">SUM(D10:D13)</f>
        <v>380000</v>
      </c>
      <c r="E9" s="12">
        <f t="shared" si="2"/>
        <v>5500000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5500000</v>
      </c>
      <c r="D11" s="41">
        <v>380000</v>
      </c>
      <c r="E11" s="41">
        <v>5500000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616000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616000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1176925</v>
      </c>
      <c r="E36" s="12">
        <f t="shared" si="4"/>
        <v>6300000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1084925</v>
      </c>
      <c r="E37" s="41">
        <v>3300000</v>
      </c>
    </row>
    <row r="38" spans="1:5" x14ac:dyDescent="0.25">
      <c r="A38" s="43">
        <v>22020402</v>
      </c>
      <c r="B38" s="44" t="s">
        <v>51</v>
      </c>
      <c r="C38" s="41">
        <v>3000000</v>
      </c>
      <c r="D38" s="41">
        <v>92000</v>
      </c>
      <c r="E38" s="41">
        <v>3000000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36881688</v>
      </c>
      <c r="D70" s="12">
        <f t="shared" ref="D70:E70" si="10">SUM(D71:D83)</f>
        <v>5274000</v>
      </c>
      <c r="E70" s="12">
        <f t="shared" si="10"/>
        <v>33400000</v>
      </c>
    </row>
    <row r="71" spans="1:5" x14ac:dyDescent="0.25">
      <c r="A71" s="43">
        <v>22021001</v>
      </c>
      <c r="B71" s="44" t="s">
        <v>84</v>
      </c>
      <c r="C71" s="41">
        <v>11000000</v>
      </c>
      <c r="D71" s="41">
        <v>1279000</v>
      </c>
      <c r="E71" s="41">
        <v>6000000</v>
      </c>
    </row>
    <row r="72" spans="1:5" x14ac:dyDescent="0.25">
      <c r="A72" s="43">
        <v>22021002</v>
      </c>
      <c r="B72" s="44" t="s">
        <v>85</v>
      </c>
      <c r="C72" s="41">
        <v>10000000</v>
      </c>
      <c r="D72" s="41">
        <v>1668000</v>
      </c>
      <c r="E72" s="41">
        <v>11000000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15881688</v>
      </c>
      <c r="D76" s="41">
        <v>2327000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/>
      <c r="D78" s="41"/>
      <c r="E78" s="41">
        <v>2000000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/>
      <c r="D83" s="41"/>
      <c r="E83" s="41">
        <v>4400000</v>
      </c>
    </row>
    <row r="84" spans="1:5" s="1" customFormat="1" x14ac:dyDescent="0.25">
      <c r="A84" s="4">
        <v>2204</v>
      </c>
      <c r="B84" s="5" t="s">
        <v>97</v>
      </c>
      <c r="C84" s="12">
        <f>C85</f>
        <v>45000000</v>
      </c>
      <c r="D84" s="12">
        <f t="shared" ref="D84:E84" si="11">D85</f>
        <v>10745058</v>
      </c>
      <c r="E84" s="12">
        <f t="shared" si="11"/>
        <v>34300000</v>
      </c>
    </row>
    <row r="85" spans="1:5" s="1" customFormat="1" x14ac:dyDescent="0.25">
      <c r="A85" s="4">
        <v>220401</v>
      </c>
      <c r="B85" s="5" t="s">
        <v>98</v>
      </c>
      <c r="C85" s="12">
        <f>SUM(C86:C88)</f>
        <v>45000000</v>
      </c>
      <c r="D85" s="12">
        <f>SUM(D86:D88)</f>
        <v>10745058</v>
      </c>
      <c r="E85" s="12">
        <f>SUM(E86:E88)</f>
        <v>34300000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45000000</v>
      </c>
      <c r="D87" s="41">
        <v>10745058</v>
      </c>
      <c r="E87" s="41">
        <v>30000000</v>
      </c>
    </row>
    <row r="88" spans="1:5" ht="30" x14ac:dyDescent="0.25">
      <c r="A88" s="43">
        <v>22040110</v>
      </c>
      <c r="B88" s="44" t="s">
        <v>882</v>
      </c>
      <c r="C88" s="41">
        <v>0</v>
      </c>
      <c r="D88" s="41">
        <v>0</v>
      </c>
      <c r="E88" s="41">
        <v>4300000</v>
      </c>
    </row>
    <row r="89" spans="1:5" s="1" customFormat="1" x14ac:dyDescent="0.25">
      <c r="A89" s="4">
        <v>2205</v>
      </c>
      <c r="B89" s="5" t="s">
        <v>101</v>
      </c>
      <c r="C89" s="12">
        <f>C90</f>
        <v>100000000</v>
      </c>
      <c r="D89" s="12">
        <f t="shared" ref="D89:E89" si="12">D90</f>
        <v>62396827</v>
      </c>
      <c r="E89" s="12">
        <f t="shared" si="12"/>
        <v>110000000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100000000</v>
      </c>
      <c r="D90" s="12">
        <f t="shared" ref="D90:E90" si="13">SUM(D91:D93)</f>
        <v>62396827</v>
      </c>
      <c r="E90" s="12">
        <f t="shared" si="13"/>
        <v>110000000</v>
      </c>
    </row>
    <row r="91" spans="1:5" x14ac:dyDescent="0.25">
      <c r="A91" s="43">
        <v>22050105</v>
      </c>
      <c r="B91" s="44" t="s">
        <v>103</v>
      </c>
      <c r="C91" s="41">
        <v>50000000</v>
      </c>
      <c r="D91" s="41">
        <v>22487500</v>
      </c>
      <c r="E91" s="41">
        <v>30000000</v>
      </c>
    </row>
    <row r="92" spans="1:5" x14ac:dyDescent="0.25">
      <c r="A92" s="43">
        <v>22050108</v>
      </c>
      <c r="B92" s="44" t="s">
        <v>104</v>
      </c>
      <c r="C92" s="41">
        <v>50000000</v>
      </c>
      <c r="D92" s="41">
        <v>39909327</v>
      </c>
      <c r="E92" s="41">
        <v>50000000</v>
      </c>
    </row>
    <row r="93" spans="1:5" x14ac:dyDescent="0.25">
      <c r="A93" s="43">
        <v>22050110</v>
      </c>
      <c r="B93" s="44" t="s">
        <v>105</v>
      </c>
      <c r="C93" s="41"/>
      <c r="D93" s="41"/>
      <c r="E93" s="41">
        <v>30000000</v>
      </c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B1" zoomScale="60" zoomScaleNormal="130" workbookViewId="0">
      <selection activeCell="B78" activeCellId="19" sqref="D22 A8:XFD8 A18:XFD18 A29:XFD29 A35:XFD35 A36:XFD36 A37:XFD37 A38:XFD38 A50:XFD50 A51:XFD51 A57:XFD57 A59:XFD59 A61:XFD61 A65:XFD65 A69:XFD69 A71:XFD71 A73:XFD73 A76:XFD76 A77:XFD77 A78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834</v>
      </c>
      <c r="B2" s="68"/>
      <c r="C2" s="68"/>
      <c r="D2" s="68"/>
      <c r="E2" s="68"/>
    </row>
    <row r="3" spans="1:6" x14ac:dyDescent="0.25">
      <c r="A3" s="68" t="s">
        <v>766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613</v>
      </c>
      <c r="B6" s="4">
        <v>3</v>
      </c>
      <c r="C6" s="5" t="s">
        <v>113</v>
      </c>
      <c r="D6" s="11">
        <f>D7+D17+D28+D34+D40+D49+D56+D68+D75+D81</f>
        <v>175000000</v>
      </c>
      <c r="E6" s="11">
        <f t="shared" ref="E6:F6" si="0">E7+E17+E28+E34+E40+E49+E56+E68+E75+E81</f>
        <v>27739304.41</v>
      </c>
      <c r="F6" s="11">
        <f t="shared" si="0"/>
        <v>73000000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18000000</v>
      </c>
      <c r="E7" s="11">
        <f t="shared" ref="E7:F7" si="1">SUM(E8:E16)</f>
        <v>6000000</v>
      </c>
      <c r="F7" s="11">
        <f t="shared" si="1"/>
        <v>8000000</v>
      </c>
    </row>
    <row r="8" spans="1:6" hidden="1" x14ac:dyDescent="0.25">
      <c r="A8" s="42" t="s">
        <v>614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883</v>
      </c>
      <c r="D9" s="45">
        <v>4000000</v>
      </c>
      <c r="E9" s="45">
        <v>2500000</v>
      </c>
      <c r="F9" s="45">
        <v>2000000</v>
      </c>
    </row>
    <row r="10" spans="1:6" x14ac:dyDescent="0.25">
      <c r="A10" s="44"/>
      <c r="B10" s="43"/>
      <c r="C10" s="44" t="s">
        <v>884</v>
      </c>
      <c r="D10" s="45">
        <v>10000000</v>
      </c>
      <c r="E10" s="45">
        <v>2500000</v>
      </c>
      <c r="F10" s="45">
        <v>5000000</v>
      </c>
    </row>
    <row r="11" spans="1:6" ht="30" x14ac:dyDescent="0.25">
      <c r="A11" s="44"/>
      <c r="B11" s="43"/>
      <c r="C11" s="44" t="s">
        <v>885</v>
      </c>
      <c r="D11" s="45">
        <v>4000000</v>
      </c>
      <c r="E11" s="45">
        <v>1000000</v>
      </c>
      <c r="F11" s="45">
        <v>1000000</v>
      </c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157000000</v>
      </c>
      <c r="E17" s="11">
        <f t="shared" ref="E17:F17" si="2">SUM(E18:E27)</f>
        <v>21739304.41</v>
      </c>
      <c r="F17" s="11">
        <f t="shared" si="2"/>
        <v>65000000</v>
      </c>
    </row>
    <row r="18" spans="1:6" hidden="1" x14ac:dyDescent="0.25">
      <c r="A18" s="42" t="s">
        <v>615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25">
      <c r="A19" s="46"/>
      <c r="B19" s="47"/>
      <c r="C19" s="44" t="s">
        <v>886</v>
      </c>
      <c r="D19" s="45">
        <v>20000000</v>
      </c>
      <c r="E19" s="45">
        <v>1739304.41</v>
      </c>
      <c r="F19" s="45">
        <v>10000000</v>
      </c>
    </row>
    <row r="20" spans="1:6" ht="30" x14ac:dyDescent="0.25">
      <c r="A20" s="46"/>
      <c r="B20" s="47"/>
      <c r="C20" s="44" t="s">
        <v>887</v>
      </c>
      <c r="D20" s="45">
        <v>10000000</v>
      </c>
      <c r="E20" s="45">
        <v>0</v>
      </c>
      <c r="F20" s="45">
        <v>5000000</v>
      </c>
    </row>
    <row r="21" spans="1:6" ht="45" x14ac:dyDescent="0.25">
      <c r="A21" s="46"/>
      <c r="B21" s="47"/>
      <c r="C21" s="44" t="s">
        <v>888</v>
      </c>
      <c r="D21" s="45">
        <v>40000000</v>
      </c>
      <c r="E21" s="45">
        <v>20000000</v>
      </c>
      <c r="F21" s="45">
        <v>20000000</v>
      </c>
    </row>
    <row r="22" spans="1:6" hidden="1" x14ac:dyDescent="0.25">
      <c r="A22" s="46"/>
      <c r="B22" s="47"/>
      <c r="C22" s="44" t="s">
        <v>889</v>
      </c>
      <c r="D22" s="45">
        <v>7000000</v>
      </c>
      <c r="E22" s="45">
        <v>0</v>
      </c>
      <c r="F22" s="45">
        <v>0</v>
      </c>
    </row>
    <row r="23" spans="1:6" ht="45" x14ac:dyDescent="0.25">
      <c r="A23" s="46"/>
      <c r="B23" s="47"/>
      <c r="C23" s="44" t="s">
        <v>890</v>
      </c>
      <c r="D23" s="45">
        <v>50000000</v>
      </c>
      <c r="E23" s="45">
        <v>0</v>
      </c>
      <c r="F23" s="45">
        <v>0</v>
      </c>
    </row>
    <row r="24" spans="1:6" ht="45" x14ac:dyDescent="0.25">
      <c r="A24" s="46"/>
      <c r="B24" s="47"/>
      <c r="C24" s="44" t="s">
        <v>891</v>
      </c>
      <c r="D24" s="45">
        <v>20000000</v>
      </c>
      <c r="E24" s="45">
        <v>0</v>
      </c>
      <c r="F24" s="45">
        <v>20000000</v>
      </c>
    </row>
    <row r="25" spans="1:6" ht="30" x14ac:dyDescent="0.25">
      <c r="A25" s="46"/>
      <c r="B25" s="47"/>
      <c r="C25" s="44" t="s">
        <v>892</v>
      </c>
      <c r="D25" s="45">
        <v>10000000</v>
      </c>
      <c r="E25" s="45">
        <v>0</v>
      </c>
      <c r="F25" s="45">
        <v>10000000</v>
      </c>
    </row>
    <row r="26" spans="1:6" hidden="1" x14ac:dyDescent="0.25">
      <c r="A26" s="46"/>
      <c r="B26" s="47"/>
      <c r="C26" s="44"/>
      <c r="D26" s="45"/>
      <c r="E26" s="45"/>
      <c r="F26" s="45"/>
    </row>
    <row r="27" spans="1:6" hidden="1" x14ac:dyDescent="0.25">
      <c r="A27" s="46"/>
      <c r="B27" s="47"/>
      <c r="C27" s="44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701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702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703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704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705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x14ac:dyDescent="0.25">
      <c r="A41" s="42" t="s">
        <v>706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707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700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708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709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710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711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712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713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714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715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716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717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718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B2" zoomScale="90" zoomScaleNormal="140" zoomScaleSheetLayoutView="90" workbookViewId="0">
      <selection activeCell="F4" sqref="F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835</v>
      </c>
      <c r="B3" s="69"/>
      <c r="C3" s="69"/>
      <c r="D3" s="69"/>
      <c r="E3" s="69"/>
    </row>
    <row r="4" spans="1:5" x14ac:dyDescent="0.25">
      <c r="A4" s="68" t="s">
        <v>767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559380810</v>
      </c>
      <c r="D7" s="12">
        <f t="shared" ref="D7:E7" si="0">D8+D13+D20</f>
        <v>559380810</v>
      </c>
      <c r="E7" s="12">
        <f t="shared" si="0"/>
        <v>565219259</v>
      </c>
    </row>
    <row r="8" spans="1:5" s="1" customFormat="1" x14ac:dyDescent="0.25">
      <c r="A8" s="3">
        <v>2101</v>
      </c>
      <c r="B8" s="3" t="s">
        <v>5</v>
      </c>
      <c r="C8" s="12">
        <f>C9</f>
        <v>559380810</v>
      </c>
      <c r="D8" s="12">
        <f t="shared" ref="D8:E8" si="1">D9</f>
        <v>559380810</v>
      </c>
      <c r="E8" s="12">
        <f t="shared" si="1"/>
        <v>565219259</v>
      </c>
    </row>
    <row r="9" spans="1:5" s="1" customFormat="1" x14ac:dyDescent="0.25">
      <c r="A9" s="3">
        <v>210101</v>
      </c>
      <c r="B9" s="3" t="s">
        <v>6</v>
      </c>
      <c r="C9" s="12">
        <f>SUM(C10:C12)</f>
        <v>559380810</v>
      </c>
      <c r="D9" s="12">
        <f t="shared" ref="D9:E9" si="2">SUM(D10:D12)</f>
        <v>559380810</v>
      </c>
      <c r="E9" s="12">
        <f t="shared" si="2"/>
        <v>565219259</v>
      </c>
    </row>
    <row r="10" spans="1:5" x14ac:dyDescent="0.25">
      <c r="A10" s="59">
        <v>21010101</v>
      </c>
      <c r="B10" s="48" t="s">
        <v>5</v>
      </c>
      <c r="C10" s="41">
        <v>559380810</v>
      </c>
      <c r="D10" s="41">
        <v>559380810</v>
      </c>
      <c r="E10" s="41">
        <v>565219259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zoomScale="70" zoomScaleNormal="140" zoomScaleSheetLayoutView="70" workbookViewId="0">
      <selection activeCell="C95" sqref="C9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836</v>
      </c>
      <c r="B4" s="69"/>
      <c r="C4" s="69"/>
      <c r="D4" s="69"/>
      <c r="E4" s="69"/>
    </row>
    <row r="5" spans="1:5" x14ac:dyDescent="0.25">
      <c r="A5" s="68" t="s">
        <v>767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93000000</v>
      </c>
      <c r="D7" s="12">
        <f t="shared" ref="D7:E7" si="0">D8+D84+D88+D93</f>
        <v>46410000</v>
      </c>
      <c r="E7" s="12">
        <f t="shared" si="0"/>
        <v>104000000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53000000</v>
      </c>
      <c r="D8" s="12">
        <f t="shared" ref="D8:E8" si="1">D9+D14+D22+D36+D45+D48+D54+D63+D67+D70</f>
        <v>16559000</v>
      </c>
      <c r="E8" s="12">
        <f t="shared" si="1"/>
        <v>60000000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883000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883000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30000000</v>
      </c>
      <c r="D22" s="12">
        <f t="shared" ref="D22:E22" si="3">SUM(D23:D35)</f>
        <v>1936000</v>
      </c>
      <c r="E22" s="12">
        <f t="shared" si="3"/>
        <v>33000000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1305000</v>
      </c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27000000</v>
      </c>
      <c r="D29" s="41">
        <v>631000</v>
      </c>
      <c r="E29" s="41">
        <v>30000000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1500000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3000000</v>
      </c>
      <c r="D37" s="41">
        <v>1500000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3000000</v>
      </c>
      <c r="D54" s="12">
        <f t="shared" ref="D54:E54" si="7">SUM(D55:D62)</f>
        <v>1940000</v>
      </c>
      <c r="E54" s="12">
        <f t="shared" si="7"/>
        <v>3000000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3000000</v>
      </c>
      <c r="D59" s="41">
        <v>1940000</v>
      </c>
      <c r="E59" s="41">
        <v>3000000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15000000</v>
      </c>
      <c r="D70" s="12">
        <f t="shared" ref="D70:E70" si="10">SUM(D71:D83)</f>
        <v>10300000</v>
      </c>
      <c r="E70" s="12">
        <f t="shared" si="10"/>
        <v>20000000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>
        <v>10300000</v>
      </c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40000000</v>
      </c>
      <c r="D93" s="12">
        <f t="shared" ref="D93:E93" si="14">D94+D96</f>
        <v>29851000</v>
      </c>
      <c r="E93" s="12">
        <f t="shared" si="14"/>
        <v>44000000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SUM(C97:C102)</f>
        <v>40000000</v>
      </c>
      <c r="D96" s="12">
        <f t="shared" ref="D96:E96" si="16">SUM(D97:D102)</f>
        <v>29851000</v>
      </c>
      <c r="E96" s="12">
        <f t="shared" si="16"/>
        <v>44000000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7">
        <v>2200100</v>
      </c>
      <c r="B98" s="46" t="s">
        <v>896</v>
      </c>
      <c r="C98" s="41"/>
      <c r="D98" s="41"/>
      <c r="E98" s="41"/>
    </row>
    <row r="99" spans="1:5" ht="30" x14ac:dyDescent="0.25">
      <c r="A99" s="43">
        <v>22070102</v>
      </c>
      <c r="B99" s="44" t="s">
        <v>893</v>
      </c>
      <c r="C99" s="41">
        <v>20000000</v>
      </c>
      <c r="D99" s="41">
        <v>9851000</v>
      </c>
      <c r="E99" s="41">
        <v>20000000</v>
      </c>
    </row>
    <row r="100" spans="1:5" hidden="1" x14ac:dyDescent="0.25">
      <c r="A100" s="47">
        <v>22080100</v>
      </c>
      <c r="B100" s="46" t="s">
        <v>895</v>
      </c>
      <c r="C100" s="41"/>
      <c r="D100" s="41"/>
      <c r="E100" s="41"/>
    </row>
    <row r="101" spans="1:5" x14ac:dyDescent="0.25">
      <c r="A101" s="43">
        <v>22080101</v>
      </c>
      <c r="B101" s="44" t="s">
        <v>894</v>
      </c>
      <c r="C101" s="41">
        <v>20000000</v>
      </c>
      <c r="D101" s="41">
        <v>20000000</v>
      </c>
      <c r="E101" s="41">
        <v>24000000</v>
      </c>
    </row>
    <row r="102" spans="1:5" hidden="1" x14ac:dyDescent="0.25">
      <c r="A102" s="48"/>
      <c r="B102" s="48"/>
      <c r="C102" s="41"/>
      <c r="D102" s="41"/>
      <c r="E102" s="41"/>
    </row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60" zoomScaleNormal="130" workbookViewId="0">
      <selection activeCell="A78" activeCellId="17" sqref="A8:XFD8 A18:XFD18 A29:XFD29 A37:XFD37 A38:XFD38 A41:XFD41 A50:XFD50 A51:XFD51 A57:XFD57 A59:XFD59 A61:XFD61 A65:XFD65 A69:XFD69 A71:XFD71 A73:XFD73 A76:XFD76 A77:XFD77 A78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837</v>
      </c>
      <c r="B2" s="68"/>
      <c r="C2" s="68"/>
      <c r="D2" s="68"/>
      <c r="E2" s="68"/>
    </row>
    <row r="3" spans="1:6" x14ac:dyDescent="0.25">
      <c r="A3" s="68" t="s">
        <v>767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616</v>
      </c>
      <c r="B6" s="4">
        <v>3</v>
      </c>
      <c r="C6" s="5" t="s">
        <v>113</v>
      </c>
      <c r="D6" s="11">
        <f>D7+D17+D28+D34+D40+D49+D56+D68+D75+D81</f>
        <v>434760844</v>
      </c>
      <c r="E6" s="11">
        <f>E7+E17+E28+E34+E40+E49+E56+E68+E75+E81</f>
        <v>428000000</v>
      </c>
      <c r="F6" s="11">
        <f>F7+F17+F28+F34+F40+F49+F56+F68+F75+F81</f>
        <v>230000000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434760844</v>
      </c>
      <c r="E7" s="11">
        <f>SUM(E8:E16)</f>
        <v>428000000</v>
      </c>
      <c r="F7" s="11">
        <f>SUM(F8:F16)</f>
        <v>200000000</v>
      </c>
    </row>
    <row r="8" spans="1:6" hidden="1" x14ac:dyDescent="0.25">
      <c r="A8" s="42" t="s">
        <v>617</v>
      </c>
      <c r="B8" s="43">
        <v>32010101</v>
      </c>
      <c r="C8" s="44" t="s">
        <v>115</v>
      </c>
      <c r="D8" s="45"/>
      <c r="E8" s="45"/>
      <c r="F8" s="45"/>
    </row>
    <row r="9" spans="1:6" ht="60" x14ac:dyDescent="0.25">
      <c r="A9" s="44"/>
      <c r="B9" s="43"/>
      <c r="C9" s="44" t="s">
        <v>897</v>
      </c>
      <c r="D9" s="45">
        <v>434760844</v>
      </c>
      <c r="E9" s="45">
        <v>428000000</v>
      </c>
      <c r="F9" s="45">
        <v>200000000</v>
      </c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618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722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2">SUM(E35:E39)</f>
        <v>0</v>
      </c>
      <c r="F34" s="11">
        <f t="shared" si="2"/>
        <v>30000000</v>
      </c>
    </row>
    <row r="35" spans="1:6" x14ac:dyDescent="0.25">
      <c r="A35" s="42" t="s">
        <v>723</v>
      </c>
      <c r="B35" s="43">
        <v>32010405</v>
      </c>
      <c r="C35" s="44" t="s">
        <v>121</v>
      </c>
      <c r="D35" s="45"/>
      <c r="E35" s="45"/>
      <c r="F35" s="45">
        <v>15000000</v>
      </c>
    </row>
    <row r="36" spans="1:6" x14ac:dyDescent="0.25">
      <c r="A36" s="42" t="s">
        <v>724</v>
      </c>
      <c r="B36" s="43">
        <v>32010406</v>
      </c>
      <c r="C36" s="44" t="s">
        <v>122</v>
      </c>
      <c r="D36" s="45"/>
      <c r="E36" s="45"/>
      <c r="F36" s="45">
        <v>15000000</v>
      </c>
    </row>
    <row r="37" spans="1:6" hidden="1" x14ac:dyDescent="0.25">
      <c r="A37" s="42" t="s">
        <v>725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726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727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728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719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>SUM(E57:E67)</f>
        <v>0</v>
      </c>
      <c r="F56" s="11">
        <f>SUM(F57:F67)</f>
        <v>0</v>
      </c>
    </row>
    <row r="57" spans="1:6" hidden="1" x14ac:dyDescent="0.25">
      <c r="A57" s="42" t="s">
        <v>729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730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731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732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25">
      <c r="A69" s="42" t="s">
        <v>733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734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735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25">
      <c r="A76" s="42" t="s">
        <v>736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737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721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topLeftCell="A2" zoomScale="90" zoomScaleNormal="140" zoomScaleSheetLayoutView="90" workbookViewId="0">
      <selection activeCell="A3" sqref="A3:E3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838</v>
      </c>
      <c r="B3" s="69"/>
      <c r="C3" s="69"/>
      <c r="D3" s="69"/>
      <c r="E3" s="69"/>
    </row>
    <row r="4" spans="1:5" x14ac:dyDescent="0.25">
      <c r="A4" s="68" t="s">
        <v>769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129934950</v>
      </c>
      <c r="D7" s="12">
        <f t="shared" ref="D7:E7" si="0">D8+D13+D20</f>
        <v>129934950</v>
      </c>
      <c r="E7" s="12">
        <f t="shared" si="0"/>
        <v>125715772.44</v>
      </c>
    </row>
    <row r="8" spans="1:5" s="1" customFormat="1" x14ac:dyDescent="0.25">
      <c r="A8" s="3">
        <v>2101</v>
      </c>
      <c r="B8" s="3" t="s">
        <v>5</v>
      </c>
      <c r="C8" s="12">
        <f>C9</f>
        <v>129934950</v>
      </c>
      <c r="D8" s="12">
        <f t="shared" ref="D8:E8" si="1">D9</f>
        <v>129934950</v>
      </c>
      <c r="E8" s="12">
        <f t="shared" si="1"/>
        <v>125715772.44</v>
      </c>
    </row>
    <row r="9" spans="1:5" s="1" customFormat="1" x14ac:dyDescent="0.25">
      <c r="A9" s="3">
        <v>210101</v>
      </c>
      <c r="B9" s="3" t="s">
        <v>6</v>
      </c>
      <c r="C9" s="12">
        <f>SUM(C10:C12)</f>
        <v>129934950</v>
      </c>
      <c r="D9" s="12">
        <f t="shared" ref="D9:E9" si="2">SUM(D10:D12)</f>
        <v>129934950</v>
      </c>
      <c r="E9" s="12">
        <f t="shared" si="2"/>
        <v>125715772.44</v>
      </c>
    </row>
    <row r="10" spans="1:5" x14ac:dyDescent="0.25">
      <c r="A10" s="59">
        <v>21010101</v>
      </c>
      <c r="B10" s="48" t="s">
        <v>5</v>
      </c>
      <c r="C10" s="41">
        <v>129934950</v>
      </c>
      <c r="D10" s="41">
        <v>129934950</v>
      </c>
      <c r="E10" s="41">
        <v>125715772.44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zoomScale="70" zoomScaleNormal="140" zoomScaleSheetLayoutView="70" workbookViewId="0">
      <selection activeCell="E77" sqref="E77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839</v>
      </c>
      <c r="B4" s="69"/>
      <c r="C4" s="69"/>
      <c r="D4" s="69"/>
      <c r="E4" s="69"/>
    </row>
    <row r="5" spans="1:5" x14ac:dyDescent="0.25">
      <c r="A5" s="68" t="s">
        <v>769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24500000</v>
      </c>
      <c r="D7" s="12">
        <f t="shared" ref="D7:E7" si="0">D8+D84+D88+D93</f>
        <v>3467000</v>
      </c>
      <c r="E7" s="12">
        <f t="shared" si="0"/>
        <v>33047408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24500000</v>
      </c>
      <c r="D8" s="12">
        <f t="shared" ref="D8:E8" si="1">D9+D14+D22+D36+D45+D48+D54+D63+D67+D70</f>
        <v>3467000</v>
      </c>
      <c r="E8" s="12">
        <f t="shared" si="1"/>
        <v>24950000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4500000</v>
      </c>
      <c r="D9" s="12">
        <f t="shared" ref="D9:E9" si="2">SUM(D10:D13)</f>
        <v>819000</v>
      </c>
      <c r="E9" s="12">
        <f t="shared" si="2"/>
        <v>4950000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4500000</v>
      </c>
      <c r="D11" s="41">
        <v>819000</v>
      </c>
      <c r="E11" s="41">
        <v>4950000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672000</v>
      </c>
      <c r="E36" s="12">
        <f t="shared" si="4"/>
        <v>7000000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672000</v>
      </c>
      <c r="E37" s="41">
        <v>7000000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6000000</v>
      </c>
      <c r="D48" s="12">
        <f t="shared" ref="D48:E48" si="6">SUM(D49:D53)</f>
        <v>1091000</v>
      </c>
      <c r="E48" s="12">
        <f t="shared" si="6"/>
        <v>6000000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6000000</v>
      </c>
      <c r="D53" s="41">
        <v>1091000</v>
      </c>
      <c r="E53" s="41">
        <v>6000000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885000</v>
      </c>
      <c r="E70" s="12">
        <f t="shared" si="10"/>
        <v>7000000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7000000</v>
      </c>
      <c r="D76" s="41">
        <v>885000</v>
      </c>
      <c r="E76" s="41">
        <v>7000000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8097408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8097408</v>
      </c>
    </row>
    <row r="86" spans="1:5" x14ac:dyDescent="0.25">
      <c r="A86" s="43">
        <v>22040105</v>
      </c>
      <c r="B86" s="44" t="s">
        <v>898</v>
      </c>
      <c r="C86" s="41"/>
      <c r="D86" s="41"/>
      <c r="E86" s="41">
        <v>5097408</v>
      </c>
    </row>
    <row r="87" spans="1:5" ht="30" x14ac:dyDescent="0.25">
      <c r="A87" s="43">
        <v>22040109</v>
      </c>
      <c r="B87" s="44" t="s">
        <v>899</v>
      </c>
      <c r="C87" s="41"/>
      <c r="D87" s="41"/>
      <c r="E87" s="41">
        <v>3000000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60" zoomScaleNormal="130" workbookViewId="0">
      <selection activeCell="A80" activeCellId="19" sqref="E4 A8:XFD8 A31:XFD31 A37:XFD37 A38:XFD38 A39:XFD39 A40:XFD40 A43:XFD43 A52:XFD52 A53:XFD53 A59:XFD59 A61:XFD61 A63:XFD63 A67:XFD67 A71:XFD71 A73:XFD73 A75:XFD75 A78:XFD78 A79:XFD79 A80:XFD80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840</v>
      </c>
      <c r="B2" s="68"/>
      <c r="C2" s="68"/>
      <c r="D2" s="68"/>
      <c r="E2" s="68"/>
    </row>
    <row r="3" spans="1:6" x14ac:dyDescent="0.25">
      <c r="A3" s="68" t="s">
        <v>769</v>
      </c>
      <c r="B3" s="68"/>
      <c r="C3" s="68"/>
      <c r="D3" s="68"/>
      <c r="E3" s="68"/>
    </row>
    <row r="4" spans="1:6" hidden="1" x14ac:dyDescent="0.25"/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596</v>
      </c>
      <c r="E5" s="50" t="s">
        <v>597</v>
      </c>
      <c r="F5" s="50" t="s">
        <v>598</v>
      </c>
    </row>
    <row r="6" spans="1:6" s="1" customFormat="1" x14ac:dyDescent="0.25">
      <c r="A6" s="8" t="s">
        <v>619</v>
      </c>
      <c r="B6" s="4">
        <v>3</v>
      </c>
      <c r="C6" s="5" t="s">
        <v>113</v>
      </c>
      <c r="D6" s="11">
        <f>D7+D19+D30+D36+D42+D51+D58+D70+D77+D83</f>
        <v>110656541.38</v>
      </c>
      <c r="E6" s="11">
        <f>E7+E19+E30+E36+E42+E51+E58+E70+E77+E83</f>
        <v>64130000</v>
      </c>
      <c r="F6" s="11">
        <f>F7+F19+F30+F36+F42+F51+F58+F70+F77+F83</f>
        <v>119715541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110656541.38</v>
      </c>
      <c r="E7" s="11">
        <f t="shared" ref="E7:F7" si="0">SUM(E8:E18)</f>
        <v>64130000</v>
      </c>
      <c r="F7" s="11">
        <f t="shared" si="0"/>
        <v>119715541</v>
      </c>
    </row>
    <row r="8" spans="1:6" hidden="1" x14ac:dyDescent="0.25">
      <c r="A8" s="42" t="s">
        <v>620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/>
      <c r="C9" s="44" t="s">
        <v>900</v>
      </c>
      <c r="D9" s="45">
        <v>35000000</v>
      </c>
      <c r="E9" s="45">
        <v>30620000</v>
      </c>
      <c r="F9" s="45">
        <v>38500000</v>
      </c>
    </row>
    <row r="10" spans="1:6" ht="30" x14ac:dyDescent="0.25">
      <c r="A10" s="44"/>
      <c r="B10" s="43"/>
      <c r="C10" s="44" t="s">
        <v>901</v>
      </c>
      <c r="D10" s="45">
        <v>10656541.380000001</v>
      </c>
      <c r="E10" s="45">
        <v>1572000</v>
      </c>
      <c r="F10" s="45">
        <v>10565541</v>
      </c>
    </row>
    <row r="11" spans="1:6" ht="45" x14ac:dyDescent="0.25">
      <c r="A11" s="44"/>
      <c r="B11" s="43"/>
      <c r="C11" s="44" t="s">
        <v>902</v>
      </c>
      <c r="D11" s="45">
        <v>4500000</v>
      </c>
      <c r="E11" s="45">
        <v>2303500</v>
      </c>
      <c r="F11" s="45">
        <v>4950000</v>
      </c>
    </row>
    <row r="12" spans="1:6" x14ac:dyDescent="0.25">
      <c r="A12" s="44"/>
      <c r="B12" s="43"/>
      <c r="C12" s="44" t="s">
        <v>903</v>
      </c>
      <c r="D12" s="45">
        <v>8000000</v>
      </c>
      <c r="E12" s="45">
        <v>3909800</v>
      </c>
      <c r="F12" s="45">
        <v>8800000</v>
      </c>
    </row>
    <row r="13" spans="1:6" ht="30" x14ac:dyDescent="0.25">
      <c r="A13" s="44"/>
      <c r="B13" s="43"/>
      <c r="C13" s="44" t="s">
        <v>904</v>
      </c>
      <c r="D13" s="45">
        <v>12000000</v>
      </c>
      <c r="E13" s="45">
        <v>2905500</v>
      </c>
      <c r="F13" s="45">
        <v>13200000</v>
      </c>
    </row>
    <row r="14" spans="1:6" x14ac:dyDescent="0.25">
      <c r="A14" s="44"/>
      <c r="B14" s="43"/>
      <c r="C14" s="44" t="s">
        <v>905</v>
      </c>
      <c r="D14" s="45">
        <v>32000000</v>
      </c>
      <c r="E14" s="45">
        <v>22819200</v>
      </c>
      <c r="F14" s="45">
        <v>35200000</v>
      </c>
    </row>
    <row r="15" spans="1:6" ht="45" x14ac:dyDescent="0.25">
      <c r="A15" s="44"/>
      <c r="B15" s="43"/>
      <c r="C15" s="44" t="s">
        <v>906</v>
      </c>
      <c r="D15" s="45">
        <v>4500000</v>
      </c>
      <c r="E15" s="45"/>
      <c r="F15" s="45">
        <v>4000000</v>
      </c>
    </row>
    <row r="16" spans="1:6" x14ac:dyDescent="0.25">
      <c r="A16" s="44"/>
      <c r="B16" s="43"/>
      <c r="C16" s="44" t="s">
        <v>907</v>
      </c>
      <c r="D16" s="45">
        <v>4000000</v>
      </c>
      <c r="E16" s="45"/>
      <c r="F16" s="45">
        <v>4500000</v>
      </c>
    </row>
    <row r="17" spans="1:6" hidden="1" x14ac:dyDescent="0.25">
      <c r="A17" s="44"/>
      <c r="B17" s="43"/>
      <c r="C17" s="44"/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0</v>
      </c>
      <c r="E19" s="11">
        <f t="shared" ref="E19:F19" si="1">SUM(E20:E29)</f>
        <v>0</v>
      </c>
      <c r="F19" s="11">
        <f t="shared" si="1"/>
        <v>0</v>
      </c>
    </row>
    <row r="20" spans="1:6" x14ac:dyDescent="0.25">
      <c r="A20" s="42" t="s">
        <v>621</v>
      </c>
      <c r="B20" s="43">
        <v>32010202</v>
      </c>
      <c r="C20" s="44" t="s">
        <v>117</v>
      </c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2">SUM(E31:E35)</f>
        <v>0</v>
      </c>
      <c r="F30" s="11">
        <f t="shared" si="2"/>
        <v>0</v>
      </c>
    </row>
    <row r="31" spans="1:6" hidden="1" x14ac:dyDescent="0.25">
      <c r="A31" s="42" t="s">
        <v>741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3">SUM(E37:E41)</f>
        <v>0</v>
      </c>
      <c r="F36" s="11">
        <f t="shared" si="3"/>
        <v>0</v>
      </c>
    </row>
    <row r="37" spans="1:6" hidden="1" x14ac:dyDescent="0.25">
      <c r="A37" s="42" t="s">
        <v>742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25">
      <c r="A38" s="42" t="s">
        <v>743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 t="s">
        <v>744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 t="s">
        <v>745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4">SUM(E43:E50)</f>
        <v>0</v>
      </c>
      <c r="F42" s="11">
        <f t="shared" si="4"/>
        <v>0</v>
      </c>
    </row>
    <row r="43" spans="1:6" hidden="1" x14ac:dyDescent="0.25">
      <c r="A43" s="42" t="s">
        <v>746</v>
      </c>
      <c r="B43" s="43">
        <v>32010501</v>
      </c>
      <c r="C43" s="44" t="s">
        <v>126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5">SUM(E52:E57)</f>
        <v>0</v>
      </c>
      <c r="F51" s="11">
        <f t="shared" si="5"/>
        <v>0</v>
      </c>
    </row>
    <row r="52" spans="1:6" hidden="1" x14ac:dyDescent="0.25">
      <c r="A52" s="42" t="s">
        <v>747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 t="s">
        <v>738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0</v>
      </c>
      <c r="E58" s="11">
        <f t="shared" ref="E58:F58" si="6">SUM(E59:E69)</f>
        <v>0</v>
      </c>
      <c r="F58" s="11">
        <f t="shared" si="6"/>
        <v>0</v>
      </c>
    </row>
    <row r="59" spans="1:6" hidden="1" x14ac:dyDescent="0.25">
      <c r="A59" s="42" t="s">
        <v>748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749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750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751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7">SUM(E71:E76)</f>
        <v>0</v>
      </c>
      <c r="F70" s="11">
        <f t="shared" si="7"/>
        <v>0</v>
      </c>
    </row>
    <row r="71" spans="1:6" hidden="1" x14ac:dyDescent="0.25">
      <c r="A71" s="42" t="s">
        <v>752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753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754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>SUM(E78:E82)</f>
        <v>0</v>
      </c>
      <c r="F77" s="11">
        <f>SUM(F78:F82)</f>
        <v>0</v>
      </c>
    </row>
    <row r="78" spans="1:6" hidden="1" x14ac:dyDescent="0.25">
      <c r="A78" s="42" t="s">
        <v>755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756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 t="s">
        <v>740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 t="s">
        <v>739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zoomScaleSheetLayoutView="90" workbookViewId="0">
      <selection activeCell="E11" sqref="E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528</v>
      </c>
      <c r="B2" s="67"/>
      <c r="C2" s="67"/>
      <c r="D2" s="67"/>
      <c r="E2" s="67"/>
    </row>
    <row r="3" spans="1:5" ht="26.4" customHeight="1" x14ac:dyDescent="0.25">
      <c r="A3" s="69" t="s">
        <v>841</v>
      </c>
      <c r="B3" s="69"/>
      <c r="C3" s="69"/>
      <c r="D3" s="69"/>
      <c r="E3" s="69"/>
    </row>
    <row r="4" spans="1:5" x14ac:dyDescent="0.25">
      <c r="A4" s="68" t="s">
        <v>770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3">
        <v>21</v>
      </c>
      <c r="B7" s="3" t="s">
        <v>4</v>
      </c>
      <c r="C7" s="12">
        <f>C8+C13+C20</f>
        <v>48619089</v>
      </c>
      <c r="D7" s="12">
        <f t="shared" ref="D7:E7" si="0">D8+D13+D20</f>
        <v>48619089</v>
      </c>
      <c r="E7" s="12">
        <f t="shared" si="0"/>
        <v>42480864</v>
      </c>
    </row>
    <row r="8" spans="1:5" s="1" customFormat="1" x14ac:dyDescent="0.25">
      <c r="A8" s="3">
        <v>2101</v>
      </c>
      <c r="B8" s="3" t="s">
        <v>5</v>
      </c>
      <c r="C8" s="12">
        <f>C9</f>
        <v>48619089</v>
      </c>
      <c r="D8" s="12">
        <f t="shared" ref="D8:E8" si="1">D9</f>
        <v>48619089</v>
      </c>
      <c r="E8" s="12">
        <f t="shared" si="1"/>
        <v>42480864</v>
      </c>
    </row>
    <row r="9" spans="1:5" s="1" customFormat="1" x14ac:dyDescent="0.25">
      <c r="A9" s="3">
        <v>210101</v>
      </c>
      <c r="B9" s="3" t="s">
        <v>6</v>
      </c>
      <c r="C9" s="12">
        <f>SUM(C10:C12)</f>
        <v>48619089</v>
      </c>
      <c r="D9" s="12">
        <f t="shared" ref="D9:E9" si="2">SUM(D10:D12)</f>
        <v>48619089</v>
      </c>
      <c r="E9" s="12">
        <f t="shared" si="2"/>
        <v>42480864</v>
      </c>
    </row>
    <row r="10" spans="1:5" x14ac:dyDescent="0.25">
      <c r="A10" s="59">
        <v>21010101</v>
      </c>
      <c r="B10" s="48" t="s">
        <v>5</v>
      </c>
      <c r="C10" s="41">
        <v>48619089</v>
      </c>
      <c r="D10" s="41">
        <v>48619089</v>
      </c>
      <c r="E10" s="41">
        <v>42480864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zoomScale="60" zoomScaleNormal="140" workbookViewId="0">
      <selection activeCell="C11" sqref="C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529</v>
      </c>
      <c r="B3" s="67"/>
      <c r="C3" s="67"/>
      <c r="D3" s="67"/>
      <c r="E3" s="67"/>
    </row>
    <row r="4" spans="1:5" ht="28.8" customHeight="1" x14ac:dyDescent="0.25">
      <c r="A4" s="69" t="s">
        <v>842</v>
      </c>
      <c r="B4" s="69"/>
      <c r="C4" s="69"/>
      <c r="D4" s="69"/>
      <c r="E4" s="69"/>
    </row>
    <row r="5" spans="1:5" x14ac:dyDescent="0.25">
      <c r="A5" s="68" t="s">
        <v>770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596</v>
      </c>
      <c r="D6" s="50" t="s">
        <v>597</v>
      </c>
      <c r="E6" s="50" t="s">
        <v>598</v>
      </c>
    </row>
    <row r="7" spans="1:5" s="1" customFormat="1" x14ac:dyDescent="0.25">
      <c r="A7" s="4">
        <v>2</v>
      </c>
      <c r="B7" s="5" t="s">
        <v>20</v>
      </c>
      <c r="C7" s="12">
        <f>C8+C84+C88+C93</f>
        <v>15000000</v>
      </c>
      <c r="D7" s="12">
        <f t="shared" ref="D7:E7" si="0">D8+D84+D88+D93</f>
        <v>9107000</v>
      </c>
      <c r="E7" s="12">
        <f t="shared" si="0"/>
        <v>27500000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15000000</v>
      </c>
      <c r="D8" s="12">
        <f t="shared" ref="D8:E8" si="1">D9+D14+D22+D36+D45+D48+D54+D63+D67+D70</f>
        <v>9107000</v>
      </c>
      <c r="E8" s="12">
        <f t="shared" si="1"/>
        <v>27500000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1830000</v>
      </c>
      <c r="E9" s="12">
        <f t="shared" si="2"/>
        <v>4000000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1830000</v>
      </c>
      <c r="E11" s="41">
        <v>4000000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4732000</v>
      </c>
      <c r="E22" s="12">
        <f t="shared" si="3"/>
        <v>7000000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4732000</v>
      </c>
      <c r="E23" s="41">
        <v>7000000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1205000</v>
      </c>
      <c r="E36" s="12">
        <f t="shared" si="4"/>
        <v>3500000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805000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400000</v>
      </c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5500000</v>
      </c>
      <c r="D70" s="12">
        <f t="shared" ref="D70:E70" si="10">SUM(D71:D83)</f>
        <v>1340000</v>
      </c>
      <c r="E70" s="12">
        <f t="shared" si="10"/>
        <v>13000000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920000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2500000</v>
      </c>
      <c r="D76" s="41">
        <v>420000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2026-07-11T22:05:55Z</cp:lastPrinted>
  <dcterms:created xsi:type="dcterms:W3CDTF">2025-11-07T19:59:01Z</dcterms:created>
  <dcterms:modified xsi:type="dcterms:W3CDTF">2026-07-11T22:06:11Z</dcterms:modified>
</cp:coreProperties>
</file>